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30" windowWidth="16605" windowHeight="9435" activeTab="0"/>
  </bookViews>
  <sheets>
    <sheet name="общие сведения" sheetId="1" r:id="rId1"/>
    <sheet name="ЭЗ" sheetId="2" r:id="rId2"/>
  </sheets>
  <definedNames>
    <definedName name="_72ч">'общие сведения'!$A$139</definedName>
    <definedName name="_ftn1" localSheetId="1">'ЭЗ'!#REF!</definedName>
    <definedName name="_ftn2" localSheetId="1">'ЭЗ'!#REF!</definedName>
    <definedName name="_ftnref1" localSheetId="1">'ЭЗ'!$B$102</definedName>
    <definedName name="_ftnref2" localSheetId="1">'ЭЗ'!$B$176</definedName>
    <definedName name="_дпо">'общие сведения'!$A$143</definedName>
    <definedName name="_рек3">'общие сведения'!$A$145</definedName>
    <definedName name="proverka">'ЭЗ'!$A$324</definedName>
    <definedName name="Z_720E31BA_BBBB_4B01_AD6A_665EF89BAE3C_.wvu.Cols" localSheetId="0" hidden="1">'общие сведения'!$K:$P</definedName>
    <definedName name="Z_720E31BA_BBBB_4B01_AD6A_665EF89BAE3C_.wvu.Cols" localSheetId="1" hidden="1">'ЭЗ'!$K:$Q</definedName>
    <definedName name="Z_720E31BA_BBBB_4B01_AD6A_665EF89BAE3C_.wvu.PrintArea" localSheetId="0" hidden="1">'общие сведения'!$A$3:$J$77</definedName>
    <definedName name="Z_720E31BA_BBBB_4B01_AD6A_665EF89BAE3C_.wvu.PrintArea" localSheetId="1" hidden="1">'ЭЗ'!$A$2:$J$304</definedName>
    <definedName name="Z_720E31BA_BBBB_4B01_AD6A_665EF89BAE3C_.wvu.Rows" localSheetId="0" hidden="1">'общие сведения'!$27:$27,'общие сведения'!$29:$33,'общие сведения'!$49:$51,'общие сведения'!$59:$61,'общие сведения'!$80:$95,'общие сведения'!$98:$133</definedName>
    <definedName name="Z_720E31BA_BBBB_4B01_AD6A_665EF89BAE3C_.wvu.Rows" localSheetId="1" hidden="1">'ЭЗ'!$6:$6,'ЭЗ'!$57:$57</definedName>
    <definedName name="вывод1">'общие сведения'!$F$49</definedName>
    <definedName name="_xlnm.Print_Area" localSheetId="0">'общие сведения'!$A$3:$J$77</definedName>
    <definedName name="_xlnm.Print_Area" localSheetId="1">'ЭЗ'!$A$2:$J$304</definedName>
    <definedName name="рез_2">'общие сведения'!$A$60</definedName>
    <definedName name="рез_3">'общие сведения'!$A$61</definedName>
    <definedName name="рек_общ">'общие сведения'!$L$140</definedName>
    <definedName name="рек2">'общие сведения'!$I$56</definedName>
    <definedName name="рек3">'общие сведения'!$I$58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</authors>
  <commentList>
    <comment ref="L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80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G207" authorId="1">
      <text>
        <r>
          <rPr>
            <sz val="9"/>
            <rFont val="Tahoma"/>
            <family val="2"/>
          </rPr>
          <t>При прохождении стажировки представляются: 
 программа стажировки,
 приказ о направлении на стажировку
 справка, подтверждающая прохождение 50%  программы стажировки</t>
        </r>
      </text>
    </comment>
    <comment ref="H207" authorId="1">
      <text>
        <r>
          <rPr>
            <sz val="9"/>
            <rFont val="Tahoma"/>
            <family val="2"/>
          </rPr>
          <t xml:space="preserve">При прохождении стажировки представляются: 
 программа стажировки,
 приказ о направлении на стажировку
 справка, подтверждающая прохождение </t>
        </r>
        <r>
          <rPr>
            <u val="single"/>
            <sz val="9"/>
            <rFont val="Tahoma"/>
            <family val="2"/>
          </rPr>
          <t xml:space="preserve"> более 50%</t>
        </r>
        <r>
          <rPr>
            <sz val="9"/>
            <rFont val="Tahoma"/>
            <family val="2"/>
          </rPr>
          <t xml:space="preserve">  программы стажировки
</t>
        </r>
      </text>
    </comment>
    <comment ref="I207" authorId="1">
      <text>
        <r>
          <rPr>
            <sz val="9"/>
            <rFont val="Tahoma"/>
            <family val="2"/>
          </rPr>
          <t>При завершении стажировки представляются: 
 программа стажировки,
 приказ о направлении на стажировку
 документ о ее завершении (сертификат, удостоверение, справка)</t>
        </r>
      </text>
    </comment>
  </commentList>
</comments>
</file>

<file path=xl/sharedStrings.xml><?xml version="1.0" encoding="utf-8"?>
<sst xmlns="http://schemas.openxmlformats.org/spreadsheetml/2006/main" count="775" uniqueCount="501">
  <si>
    <t xml:space="preserve">
Не 
разрабатывает
</t>
  </si>
  <si>
    <t xml:space="preserve">
Вносит 
частичный вклад 
в разработку 
материалов</t>
  </si>
  <si>
    <t xml:space="preserve">
Вносит 
существенный вклад 
в разработку 
материалов</t>
  </si>
  <si>
    <r>
      <t>Публичное 
представление собственного педагогического опыта 
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</si>
  <si>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</si>
  <si>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</si>
  <si>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</si>
  <si>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</si>
  <si>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</si>
  <si>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</si>
  <si>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</si>
  <si>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</si>
  <si>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</si>
  <si>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</si>
  <si>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</si>
  <si>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</si>
  <si>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</si>
  <si>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</si>
  <si>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</si>
  <si>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</si>
  <si>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</si>
  <si>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</si>
  <si>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</si>
  <si>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</si>
  <si>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</si>
  <si>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</si>
  <si>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</si>
  <si>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Грамоты, дипломы, благодарности и др., выписки из приказов</t>
  </si>
  <si>
    <t xml:space="preserve"> 10-30</t>
  </si>
  <si>
    <t>30-50</t>
  </si>
  <si>
    <t>60 - 100</t>
  </si>
  <si>
    <t>8 и более - 30б.</t>
  </si>
  <si>
    <t>1-2 публ.- 10б.</t>
  </si>
  <si>
    <t>1-2 публ.- 30б.</t>
  </si>
  <si>
    <t>уровни</t>
  </si>
  <si>
    <t>2.1.9.</t>
  </si>
  <si>
    <t>2.1.10.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</si>
  <si>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</si>
  <si>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</si>
  <si>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</si>
  <si>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</si>
  <si>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</si>
  <si>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</si>
  <si>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</si>
  <si>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</si>
  <si>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</si>
  <si>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</si>
  <si>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</si>
  <si>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</si>
  <si>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</si>
  <si>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</si>
  <si>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</si>
  <si>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</si>
  <si>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</si>
  <si>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</si>
  <si>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</si>
  <si>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</si>
  <si>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</si>
  <si>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</si>
  <si>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</si>
  <si>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</si>
  <si>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</si>
  <si>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</si>
  <si>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</si>
  <si>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</si>
  <si>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</si>
  <si>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</si>
  <si>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</si>
  <si>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</si>
  <si>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</si>
  <si>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</si>
  <si>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</si>
  <si>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</si>
  <si>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</si>
  <si>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</si>
  <si>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</si>
  <si>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</si>
  <si>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</si>
  <si>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</si>
  <si>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</si>
  <si>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</si>
  <si>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</si>
  <si>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</si>
  <si>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</si>
  <si>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</si>
  <si>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</si>
  <si>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</si>
  <si>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</si>
  <si>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</si>
  <si>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</si>
  <si>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</si>
  <si>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</si>
  <si>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</si>
  <si>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</si>
  <si>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</si>
  <si>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</si>
  <si>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</si>
  <si>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</si>
  <si>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</si>
  <si>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</si>
  <si>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</si>
  <si>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</si>
  <si>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</si>
  <si>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</si>
  <si>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</si>
  <si>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</si>
  <si>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</si>
  <si>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</si>
  <si>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</si>
  <si>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</si>
  <si>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</si>
  <si>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</si>
  <si>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</si>
  <si>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</si>
  <si>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</si>
  <si>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</si>
  <si>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</si>
  <si>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</si>
  <si>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</si>
  <si>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</si>
  <si>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</si>
  <si>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</si>
  <si>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</si>
  <si>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</si>
  <si>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</si>
  <si>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</si>
  <si>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</si>
  <si>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</si>
  <si>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</si>
  <si>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</si>
  <si>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</si>
  <si>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</si>
  <si>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</si>
  <si>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</si>
  <si>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</si>
  <si>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</si>
  <si>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</si>
  <si>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</si>
  <si>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</si>
  <si>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</si>
  <si>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уровень</t>
  </si>
  <si>
    <t>2.1.2.</t>
  </si>
  <si>
    <t>Федеральн.</t>
  </si>
  <si>
    <t>2.1.3.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</si>
  <si>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</si>
  <si>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</si>
  <si>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</si>
  <si>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</si>
  <si>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</si>
  <si>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</si>
  <si>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</si>
  <si>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</si>
  <si>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</si>
  <si>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</si>
  <si>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</si>
  <si>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</si>
  <si>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</si>
  <si>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</si>
  <si>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</si>
  <si>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2.3.2.</t>
  </si>
  <si>
    <t>2.3.3.</t>
  </si>
  <si>
    <t>Наличие справок об обучении, дипломов</t>
  </si>
  <si>
    <t>* Бонусный показатель</t>
  </si>
  <si>
    <t>(не более100 баллов за одну</t>
  </si>
  <si>
    <t>технологию/ методику)</t>
  </si>
  <si>
    <t>Нет публика- ций</t>
  </si>
  <si>
    <t>Подтверждающие документы</t>
  </si>
  <si>
    <t>2.2.1.</t>
  </si>
  <si>
    <t>2.3.</t>
  </si>
  <si>
    <t>Подтверждающие 
документы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</si>
  <si>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</si>
  <si>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</si>
  <si>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 xml:space="preserve"> - 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</si>
  <si>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</si>
  <si>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</si>
  <si>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</si>
  <si>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</si>
  <si>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</si>
  <si>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</si>
  <si>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</si>
  <si>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</si>
  <si>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</si>
  <si>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</si>
  <si>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</si>
  <si>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</si>
  <si>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</si>
  <si>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</si>
  <si>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</si>
  <si>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</si>
  <si>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</si>
  <si>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</si>
  <si>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</si>
  <si>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</si>
  <si>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</si>
  <si>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</si>
  <si>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</si>
  <si>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</si>
  <si>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</si>
  <si>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</si>
  <si>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</si>
  <si>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</si>
  <si>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</si>
  <si>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- 70б.</t>
  </si>
  <si>
    <t>года</t>
  </si>
  <si>
    <t>Уровень квалификации</t>
  </si>
  <si>
    <t>20-50</t>
  </si>
  <si>
    <t xml:space="preserve">
Программа 
ВПО/ ПП/СТ освоена полностью
</t>
  </si>
  <si>
    <t>и выше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</si>
  <si>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</si>
  <si>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</si>
  <si>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 xml:space="preserve">Не 
обучается
</t>
  </si>
  <si>
    <t>Не 
обучается</t>
  </si>
  <si>
    <t>Грамоты, дипломы, выписки из приказов</t>
  </si>
  <si>
    <t>Выписки из приказов</t>
  </si>
  <si>
    <t>Опыт представлен на собственном профессио- нальном сайте</t>
  </si>
  <si>
    <t>Опыт 
не 
представ- лен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</si>
  <si>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</si>
  <si>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</si>
  <si>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</si>
  <si>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 xml:space="preserve">10 - 50 </t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</si>
  <si>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</si>
  <si>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</si>
  <si>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</si>
  <si>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</si>
  <si>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</si>
  <si>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</si>
  <si>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</si>
  <si>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</si>
  <si>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</si>
  <si>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</si>
  <si>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</si>
  <si>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</si>
  <si>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</si>
  <si>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</si>
  <si>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</si>
  <si>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</si>
  <si>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</si>
  <si>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</si>
  <si>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</si>
  <si>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</si>
  <si>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</si>
  <si>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</si>
  <si>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</si>
  <si>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</si>
  <si>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</si>
  <si>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</si>
  <si>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</si>
  <si>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</si>
  <si>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</si>
  <si>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</si>
  <si>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</si>
  <si>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</si>
  <si>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</si>
  <si>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</si>
  <si>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</si>
  <si>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</si>
  <si>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</si>
  <si>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</si>
  <si>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</si>
  <si>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</si>
  <si>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</si>
  <si>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</si>
  <si>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</si>
  <si>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</si>
  <si>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</si>
  <si>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</si>
  <si>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</si>
  <si>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</si>
  <si>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</si>
  <si>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</si>
  <si>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</si>
  <si>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</si>
  <si>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</si>
  <si>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</si>
  <si>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</si>
  <si>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</si>
  <si>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</si>
  <si>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</si>
  <si>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</si>
  <si>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С заключением ознакомлен(а)  и согласен (согласна) / не согласен (не согласна)</t>
  </si>
  <si>
    <t>3 и более - 100б.</t>
  </si>
  <si>
    <t>Уровень</t>
  </si>
  <si>
    <t>70-90</t>
  </si>
  <si>
    <t>90-100</t>
  </si>
  <si>
    <t>Докумен- ты, подтвер- ждающие участие</t>
  </si>
  <si>
    <t>1-2 меропр.- 10б.</t>
  </si>
  <si>
    <t>1-2 меропр.- 30б.</t>
  </si>
  <si>
    <t>3-7 меропр.- 20б.</t>
  </si>
  <si>
    <t>1-2 выст.- 10б.</t>
  </si>
  <si>
    <t>3-7 выст.- 20б.</t>
  </si>
  <si>
    <t>1-2 выст.- 30б.</t>
  </si>
  <si>
    <t>Подтверж- дающие документы</t>
  </si>
  <si>
    <t>3 и более - 90б.</t>
  </si>
  <si>
    <t>1-2 участ.- 10б.</t>
  </si>
  <si>
    <t>1-2 участ.- 30б.</t>
  </si>
  <si>
    <t>1 участ.- 50б.</t>
  </si>
  <si>
    <t>1 участ.- 70б.</t>
  </si>
  <si>
    <t>1-2 участ.- 90б.</t>
  </si>
  <si>
    <t>3-7 участ..- 20б.</t>
  </si>
  <si>
    <t>2 участ.- 60б.</t>
  </si>
  <si>
    <t>2 участ.- 80б.</t>
  </si>
  <si>
    <t>Справки, письмен- ное подтверж- дение</t>
  </si>
  <si>
    <t>Опыт представ- лен на школьном сайте</t>
  </si>
  <si>
    <t>Материа- лы на сайте и их представ- ле ние</t>
  </si>
  <si>
    <t>2.1.11.</t>
  </si>
  <si>
    <t xml:space="preserve">Не участвует
</t>
  </si>
  <si>
    <t>Обучение в аспиранту- ре, соиска- тельство</t>
  </si>
  <si>
    <t>Грамоты, дипломы или др. до- кументы, подтверж- дающие победы, призовые места и участие</t>
  </si>
  <si>
    <t>Подтверж-  дающие документы</t>
  </si>
  <si>
    <t>10-200</t>
  </si>
  <si>
    <t>нет</t>
  </si>
  <si>
    <t>40-50</t>
  </si>
  <si>
    <t>50-60</t>
  </si>
  <si>
    <t>1-2 меропр.- 20б.</t>
  </si>
  <si>
    <t>1-2 меропр..- 40б.</t>
  </si>
  <si>
    <t>3 и более - 20б.</t>
  </si>
  <si>
    <t>3 и более - 30б.</t>
  </si>
  <si>
    <t>3 и более - 40б.</t>
  </si>
  <si>
    <t>3 и более -60б.</t>
  </si>
  <si>
    <t>Истринский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</si>
  <si>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 «Порядка аттестации...»);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</si>
  <si>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 «Порядка аттестации...»).</t>
  </si>
  <si>
    <t>вносят личный вклад в повышение качества образования на основе совершенствования методов обучения и воспитания (п.30 «Порядка аттестации...»);</t>
  </si>
  <si>
    <t>активно распространяют собственный опыт в области повышения качества образования и воспитания 
(п. 31 «Порядка аттестации...»).</t>
  </si>
  <si>
    <t>учетом результатов участия обучающихся и воспитанников во всероссийских, международных олимпиадах, конкурсах, соревнованиях (п. 31 «Порядка аттестации...»).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</si>
  <si>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 «Порядка аттестации...»);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</si>
  <si>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</si>
  <si>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Участие в подготовке и проведении творческих проектов (концерты, торжественные вечера, конкурсы и др.):</t>
  </si>
  <si>
    <t>30-40</t>
  </si>
  <si>
    <r>
      <t>3 и более - 50б</t>
    </r>
    <r>
      <rPr>
        <sz val="9"/>
        <rFont val="Times New Roman"/>
        <family val="1"/>
      </rPr>
      <t>.</t>
    </r>
  </si>
  <si>
    <t>.</t>
  </si>
  <si>
    <t>(баллы не суммируются)</t>
  </si>
  <si>
    <t>Высокий уровень</t>
  </si>
  <si>
    <t xml:space="preserve">Оптималь- ный уровень </t>
  </si>
  <si>
    <t>Удовлетво- рительный уровень</t>
  </si>
  <si>
    <t>2.1.12.</t>
  </si>
  <si>
    <r>
      <t xml:space="preserve">Научно- методические и учебно-методические публикации (статьи, пособия,  разработки,  аранжировки,  репертуарные сборники и др.), в том числе в электронной версии на сайте профильных издательств
</t>
    </r>
  </si>
  <si>
    <r>
      <t>Личное участие в кон- цертной и публичной деятельности*</t>
    </r>
    <r>
      <rPr>
        <sz val="10"/>
        <color indexed="8"/>
        <rFont val="Times New Roman"/>
        <family val="1"/>
      </rPr>
      <t xml:space="preserve">                     </t>
    </r>
    <r>
      <rPr>
        <i/>
        <sz val="10"/>
        <color indexed="8"/>
        <rFont val="Times New Roman"/>
        <family val="1"/>
      </rPr>
      <t>(Приложение 3)</t>
    </r>
  </si>
  <si>
    <t>Неудовле- творитель- ный уровень</t>
  </si>
  <si>
    <t xml:space="preserve"> 10-20</t>
  </si>
  <si>
    <t>20-30</t>
  </si>
  <si>
    <t>(Владеют методиками обучения и современными 
образовательными технологиями, эффективно 
применяют их в педагогической  деятельности)
см. Приложение 1 и Приложение 2</t>
  </si>
  <si>
    <t>100-250</t>
  </si>
  <si>
    <t>300-500</t>
  </si>
  <si>
    <t>Региональн.</t>
  </si>
  <si>
    <t>3.1.1.</t>
  </si>
  <si>
    <t>3.1.2.</t>
  </si>
  <si>
    <t>3.1.3.</t>
  </si>
  <si>
    <t xml:space="preserve">72-143 ч.
</t>
  </si>
  <si>
    <t xml:space="preserve">144 -216 ч.
</t>
  </si>
  <si>
    <t>Наличие степени кандидата наук, доцента</t>
  </si>
  <si>
    <t>Наличие степени доктора  
наук, профессора</t>
  </si>
  <si>
    <t>3.1.4.</t>
  </si>
  <si>
    <t>УДО</t>
  </si>
  <si>
    <t>сентября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</si>
  <si>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</si>
  <si>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</si>
  <si>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</si>
  <si>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</si>
  <si>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</si>
  <si>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</si>
  <si>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</si>
  <si>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</si>
  <si>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</si>
  <si>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</si>
  <si>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Профессиональное владение техникой исполнения на музыкальном инструменте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</si>
  <si>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</si>
  <si>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</si>
  <si>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</si>
  <si>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</si>
  <si>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</si>
  <si>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</si>
  <si>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нетда</t>
  </si>
  <si>
    <t xml:space="preserve"> 3) если педагог не достаточно профессионально владеет техникой исполнения на музыкальном инструменте</t>
  </si>
  <si>
    <t>данет</t>
  </si>
  <si>
    <t xml:space="preserve"> Совершенствовать  технику исполнения на музыкальном инструменте.</t>
  </si>
  <si>
    <t>старая формуладля Рекомендац</t>
  </si>
  <si>
    <t>/^\ рекомендации</t>
  </si>
  <si>
    <t xml:space="preserve"> --  кол-во символов в наименовании ОУ</t>
  </si>
  <si>
    <t xml:space="preserve">Муниципальное образовательное учреждение …. … 
(для редактирования - двойной щелчок левой кнопкой мыши по ячейке) </t>
  </si>
  <si>
    <r>
      <t xml:space="preserve">Результаты деятельности обучающихся (с участием концертмейстера) в творческих проектах:
</t>
    </r>
    <r>
      <rPr>
        <sz val="10"/>
        <rFont val="Times New Roman"/>
        <family val="1"/>
      </rPr>
      <t>- конкурсах,
- фестивалях,
- конференциях
 и др.</t>
    </r>
    <r>
      <rPr>
        <i/>
        <sz val="10"/>
        <rFont val="Times New Roman"/>
        <family val="1"/>
      </rPr>
      <t xml:space="preserve"> 
(см. Приложение 6)</t>
    </r>
    <r>
      <rPr>
        <sz val="11"/>
        <rFont val="Times New Roman"/>
        <family val="1"/>
      </rPr>
      <t xml:space="preserve">
</t>
    </r>
  </si>
  <si>
    <r>
      <t xml:space="preserve">Обучение в вузе/ сузе </t>
    </r>
    <r>
      <rPr>
        <sz val="10"/>
        <rFont val="Times New Roman"/>
        <family val="1"/>
      </rPr>
      <t>(музыкальное образование)</t>
    </r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</si>
  <si>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</si>
  <si>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</si>
  <si>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</si>
  <si>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t>да</t>
  </si>
  <si>
    <t xml:space="preserve">на концертмейстера 
</t>
  </si>
  <si>
    <t>Квалификационные аттестаты региональной сетевой системы повышения квалификации, документы гос. образца учреждений, имеющих лицензию на право реализации программ доп. проф. образования, 
справки об обучении</t>
  </si>
  <si>
    <t>Учебно-методические, контроль- но-измери- тельные материалы и др.</t>
  </si>
  <si>
    <t>1 выст.- 50б.</t>
  </si>
  <si>
    <t>1 выст.- 70б.</t>
  </si>
  <si>
    <t>1-2 выст.- 90б.</t>
  </si>
  <si>
    <t>3-7выст.-  40б.</t>
  </si>
  <si>
    <t>2 выст.- 60б.</t>
  </si>
  <si>
    <t>2 выст.- 80б.</t>
  </si>
  <si>
    <t>3 и более -100б.</t>
  </si>
  <si>
    <t>8 и более - 50б.</t>
  </si>
  <si>
    <r>
      <t>3 и более - 70б</t>
    </r>
    <r>
      <rPr>
        <sz val="9"/>
        <rFont val="Times New Roman"/>
        <family val="1"/>
      </rPr>
      <t>.</t>
    </r>
  </si>
  <si>
    <r>
      <t>3 и более - 90б</t>
    </r>
    <r>
      <rPr>
        <sz val="9"/>
        <rFont val="Times New Roman"/>
        <family val="1"/>
      </rPr>
      <t>.</t>
    </r>
  </si>
  <si>
    <t>Муниципал.</t>
  </si>
  <si>
    <t>Зональный</t>
  </si>
  <si>
    <t>Регионал.</t>
  </si>
  <si>
    <t xml:space="preserve"> междунар. уровень</t>
  </si>
  <si>
    <t>Федеральн,</t>
  </si>
  <si>
    <r>
      <t>Участие в проведении открытых занятий, мероприятий, 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</si>
  <si>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Выступления на научно-практических конферен- 
циях, педагогических чтениях,  семинарах, секциях, метод. объединениях и др.</t>
    </r>
    <r>
      <rPr>
        <i/>
        <sz val="10"/>
        <rFont val="Times New Roman"/>
        <family val="1"/>
      </rPr>
      <t xml:space="preserve"> (за исключением вопросов организационного характера)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</si>
  <si>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3-7меропр.-  40б.</t>
  </si>
  <si>
    <t>2 меропр.- 60б.</t>
  </si>
  <si>
    <t>1 меропр.- 50б.</t>
  </si>
  <si>
    <t>1 меропр.- 70б.</t>
  </si>
  <si>
    <t>2 меропр.- 80б.</t>
  </si>
  <si>
    <t>1-2 меропр.- 90б.</t>
  </si>
  <si>
    <t>1 публ.- 50б.</t>
  </si>
  <si>
    <t>1 публ.- 70б.</t>
  </si>
  <si>
    <t>1-2 публ.- 90б.</t>
  </si>
  <si>
    <t>3-7 публ.- 40б.</t>
  </si>
  <si>
    <t>2 публ.- 60б.</t>
  </si>
  <si>
    <t>2 публ.- 80б.</t>
  </si>
  <si>
    <t>3-7 участ.- 40б.</t>
  </si>
  <si>
    <t xml:space="preserve">Оригиналы публикаций или  копии титульного листа печатного издания, интернет-публикации с отзывом (рецензией),
ксерокопия страницы «содержа- ние» сборника, в котором помещена публикация </t>
  </si>
  <si>
    <t>3-7 публ.- 20б.</t>
  </si>
  <si>
    <t>(см. Приложение 3)</t>
  </si>
  <si>
    <t>Програм- мы меро- приятий, справки, сертифи- каты, при- казы либо их копии и др.</t>
  </si>
  <si>
    <t>Оригинал/ копия приказов Министерства образования, Министерства культуры (федерального и регионального уровней) о присуждении почетного звания.</t>
  </si>
  <si>
    <r>
      <t>Наличие почетных званий детского коллектива*</t>
    </r>
    <r>
      <rPr>
        <sz val="10"/>
        <rFont val="Times New Roman"/>
        <family val="1"/>
      </rPr>
      <t xml:space="preserve">
 </t>
    </r>
    <r>
      <rPr>
        <i/>
        <sz val="10"/>
        <rFont val="Times New Roman"/>
        <family val="1"/>
      </rPr>
      <t>(см. Приложение 6)</t>
    </r>
    <r>
      <rPr>
        <b/>
        <i/>
        <sz val="10"/>
        <rFont val="Times New Roman"/>
        <family val="1"/>
      </rPr>
      <t xml:space="preserve">
</t>
    </r>
  </si>
  <si>
    <t xml:space="preserve">10-30  </t>
  </si>
  <si>
    <t>30-100</t>
  </si>
  <si>
    <t>70-150</t>
  </si>
  <si>
    <t>100-200</t>
  </si>
  <si>
    <t>Междунар.</t>
  </si>
  <si>
    <t>победитель/ призер</t>
  </si>
  <si>
    <t>2 и более - 200б</t>
  </si>
  <si>
    <t>8 и более - 50б</t>
  </si>
  <si>
    <t>8 и более - 100б</t>
  </si>
  <si>
    <t>3 и более - 150б</t>
  </si>
  <si>
    <t>Участие -10б</t>
  </si>
  <si>
    <t>Участие-20б</t>
  </si>
  <si>
    <t>Участие-30б</t>
  </si>
  <si>
    <t>Участие-70б.</t>
  </si>
  <si>
    <t>Участие-100</t>
  </si>
  <si>
    <t xml:space="preserve">Учреждения 
среднего и высшего профессионального образования </t>
  </si>
  <si>
    <r>
      <t xml:space="preserve">              216 ч.  
          </t>
    </r>
    <r>
      <rPr>
        <sz val="10"/>
        <rFont val="Times New Roman"/>
        <family val="1"/>
      </rPr>
      <t>Освоение  
       индивидуальной программы повышения квалификации, в полном
               объеме:
   1. Инвариант 
   академический</t>
    </r>
    <r>
      <rPr>
        <sz val="8"/>
        <rFont val="Times New Roman"/>
        <family val="1"/>
      </rPr>
      <t xml:space="preserve"> 
                 +
   </t>
    </r>
    <r>
      <rPr>
        <sz val="10"/>
        <rFont val="Times New Roman"/>
        <family val="1"/>
      </rPr>
      <t>2. Инвариант 
   кафедральный</t>
    </r>
    <r>
      <rPr>
        <sz val="8"/>
        <rFont val="Times New Roman"/>
        <family val="1"/>
      </rPr>
      <t xml:space="preserve">
                 +
   </t>
    </r>
    <r>
      <rPr>
        <sz val="10"/>
        <rFont val="Times New Roman"/>
        <family val="1"/>
      </rPr>
      <t xml:space="preserve">3.Вариативные
   программы </t>
    </r>
  </si>
  <si>
    <t>Докумен- ты, под- твержда- ющие  участие в работе экспери-мент. площадок, лабора- торий, центров и др.</t>
  </si>
  <si>
    <t xml:space="preserve">
Справка руководителя ОУ</t>
  </si>
  <si>
    <r>
      <t>Обеспечение профессионального исполнения музыкаль- ного материала на занятиях, экзаменах, зачетах, концер- тах (спектаклях), показательных выступлениях (соревно- ваниях по спортивной, художественной гимнастике,  фигурному катанию, плаванию) и др.</t>
    </r>
    <r>
      <rPr>
        <i/>
        <sz val="10"/>
        <rFont val="Times New Roman"/>
        <family val="1"/>
      </rPr>
      <t xml:space="preserve">                     
(Критерии профес. исполнения по уровням см.в Приложении 7)</t>
    </r>
  </si>
  <si>
    <r>
      <t xml:space="preserve">- организация проведения,
- создание сценария,
- музыкальное оформление,
- звукозапись,
- электроакустическое сопровождение   и др.    </t>
    </r>
    <r>
      <rPr>
        <i/>
        <sz val="10"/>
        <rFont val="Times New Roman"/>
        <family val="1"/>
      </rPr>
      <t xml:space="preserve"> 
(см. Приложение 3)</t>
    </r>
  </si>
  <si>
    <r>
      <t>Участие в проектно-исследовательской, опытно-эксперименталь-ной и другой научной и публичной деятельности, в том числе работа в жюри конкурсов, фести- валей, экспертных комиссиях, аттестацион- ных комиссиях</t>
    </r>
    <r>
      <rPr>
        <sz val="10"/>
        <rFont val="Times New Roman"/>
        <family val="1"/>
      </rPr>
      <t xml:space="preserve"> (до 2011г.)</t>
    </r>
    <r>
      <rPr>
        <sz val="11"/>
        <rFont val="Times New Roman"/>
        <family val="1"/>
      </rPr>
      <t xml:space="preserve"> и др.*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</si>
  <si>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   </t>
    </r>
    <r>
      <rPr>
        <sz val="8"/>
        <rFont val="Times New Roman"/>
        <family val="1"/>
      </rPr>
      <t xml:space="preserve">           </t>
    </r>
    <r>
      <rPr>
        <sz val="10"/>
        <rFont val="Times New Roman"/>
        <family val="1"/>
      </rPr>
      <t>Эксперт</t>
    </r>
    <r>
      <rPr>
        <sz val="3"/>
        <rFont val="Times New Roman"/>
        <family val="1"/>
      </rPr>
      <t xml:space="preserve">
</t>
    </r>
    <r>
      <rPr>
        <i/>
        <sz val="9"/>
        <rFont val="Times New Roman"/>
        <family val="1"/>
      </rPr>
      <t>1 выезд – 100 б.
2-3 выезда – 150 б.
4-6 выездов – 200 б.
7 и более выездов – 250б.</t>
    </r>
  </si>
  <si>
    <r>
      <t xml:space="preserve"> Председатель 
  экспертной группы</t>
    </r>
    <r>
      <rPr>
        <sz val="3"/>
        <rFont val="Times New Roman"/>
        <family val="1"/>
      </rPr>
      <t xml:space="preserve">
</t>
    </r>
    <r>
      <rPr>
        <i/>
        <sz val="9"/>
        <rFont val="Times New Roman"/>
        <family val="1"/>
      </rPr>
      <t>1 год – 300 б.
2 года – 400 б.
3 и более – 500 б.</t>
    </r>
  </si>
  <si>
    <t xml:space="preserve"> междун.ур. уровень</t>
  </si>
  <si>
    <t xml:space="preserve"> междунар. уровни</t>
  </si>
  <si>
    <r>
      <t xml:space="preserve">Совместная (с руководи-  телем, хореографом, пре-  подавателем)разработка тематических планов, программ (общих, специ-  альных, профилирующих дисциплин) и других учебно-методических материалов </t>
    </r>
    <r>
      <rPr>
        <sz val="1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6)</t>
    </r>
  </si>
  <si>
    <r>
      <t xml:space="preserve">Результаты поступлений обучающихся с участи-  ем концертмейстера в учебные заведения ссузы и вузы  по спе-циальностям сферы культуры и искусства*      </t>
    </r>
    <r>
      <rPr>
        <sz val="10"/>
        <rFont val="Times New Roman"/>
        <family val="1"/>
      </rPr>
      <t xml:space="preserve">
 </t>
    </r>
    <r>
      <rPr>
        <i/>
        <sz val="10"/>
        <rFont val="Times New Roman"/>
        <family val="1"/>
      </rPr>
      <t>(см. Приложение 6)</t>
    </r>
    <r>
      <rPr>
        <b/>
        <i/>
        <sz val="10"/>
        <rFont val="Times New Roman"/>
        <family val="1"/>
      </rPr>
      <t xml:space="preserve">
</t>
    </r>
  </si>
  <si>
    <t>Сарычева Лариса Петровна</t>
  </si>
  <si>
    <t xml:space="preserve"> </t>
  </si>
  <si>
    <t>1-2 меропр.- 50б.</t>
  </si>
  <si>
    <t>1-2 меропр.- 40б.</t>
  </si>
  <si>
    <t>Нет</t>
  </si>
  <si>
    <t>Да</t>
  </si>
  <si>
    <t>1-5 поб./пр.- 20б
6 и более - 30б</t>
  </si>
  <si>
    <t>1-2 поб./пр.- 30б</t>
  </si>
  <si>
    <t xml:space="preserve">3-7 поб./пр.- 40б </t>
  </si>
  <si>
    <t>1-2 поб./пр.- 50б</t>
  </si>
  <si>
    <t xml:space="preserve">3-7 поб./пр.- 70б </t>
  </si>
  <si>
    <t>1 поб./пр.- 100б</t>
  </si>
  <si>
    <t xml:space="preserve">2 поб./пр.- 130б </t>
  </si>
  <si>
    <t>1 поб./пр.- 170б</t>
  </si>
  <si>
    <t>Участие - 50б.</t>
  </si>
  <si>
    <t>Участие - 30б.</t>
  </si>
  <si>
    <t>Участие - 20б.</t>
  </si>
  <si>
    <t>Участие - 10б.</t>
  </si>
  <si>
    <t>1 (IIIм) - 80б.</t>
  </si>
  <si>
    <t>1 (IIIм) - 60б.</t>
  </si>
  <si>
    <t>1 (IIIм) - 40б.</t>
  </si>
  <si>
    <t>1 (IIIм) - 20б.</t>
  </si>
  <si>
    <t>Примечание: 
баллы за участие даются только при отсутствии призовых мест
(см. Приложение 3)</t>
  </si>
  <si>
    <t>1 (I-II м)- 100</t>
  </si>
  <si>
    <t>1(I-II м) - 80б.</t>
  </si>
  <si>
    <t>1 (I-II м)- 50б.</t>
  </si>
  <si>
    <t>1 (I-II м)- 30б.</t>
  </si>
  <si>
    <t>Уровень 
УДО</t>
  </si>
  <si>
    <t>50-250</t>
  </si>
  <si>
    <t>30-180</t>
  </si>
  <si>
    <t>20-120</t>
  </si>
  <si>
    <t>10-70</t>
  </si>
  <si>
    <r>
      <t>Муницип./ зональный</t>
    </r>
    <r>
      <rPr>
        <sz val="8"/>
        <rFont val="Times New Roman"/>
        <family val="1"/>
      </rPr>
      <t xml:space="preserve"> уровни</t>
    </r>
  </si>
  <si>
    <t>2 и более (I-IIм)- 40б.</t>
  </si>
  <si>
    <t>2 и более (I-IIм)- 70б.</t>
  </si>
  <si>
    <t>2 и более (I-IIм)-100б.</t>
  </si>
  <si>
    <t>2 и более (I-IIм)- 150б.</t>
  </si>
  <si>
    <t>2 и более (III м)- 30б.</t>
  </si>
  <si>
    <t>2 и более (III м)- 50б.</t>
  </si>
  <si>
    <t>2 и более (III м)-80б.</t>
  </si>
  <si>
    <t>2 и более (III м)- 100б.</t>
  </si>
  <si>
    <r>
      <t xml:space="preserve">Участие в  конкурсах профессионального мастерства * 
</t>
    </r>
  </si>
  <si>
    <r>
      <t xml:space="preserve">Участие в деятельности профессиональных ассо-
циаций, постоянно дейст- 
вующих семинаров,твор- 
ческих коллективов*                     </t>
    </r>
    <r>
      <rPr>
        <i/>
        <sz val="10"/>
        <color indexed="8"/>
        <rFont val="Times New Roman"/>
        <family val="1"/>
      </rPr>
      <t>(см. Приложение</t>
    </r>
    <r>
      <rPr>
        <i/>
        <sz val="11"/>
        <color indexed="8"/>
        <rFont val="Times New Roman"/>
        <family val="1"/>
      </rPr>
      <t xml:space="preserve"> 3)</t>
    </r>
  </si>
  <si>
    <r>
      <t xml:space="preserve">Внеучебная деятель- ность с учащимися:
</t>
    </r>
    <r>
      <rPr>
        <sz val="10"/>
        <rFont val="Times New Roman"/>
        <family val="1"/>
      </rPr>
      <t xml:space="preserve">- посещение музеев;
- посещение конкурсов, выставок;
- встречи с исполнителями;
 и др.    </t>
    </r>
    <r>
      <rPr>
        <i/>
        <sz val="10"/>
        <rFont val="Times New Roman"/>
        <family val="1"/>
      </rPr>
      <t>(см. Приложение 3)</t>
    </r>
  </si>
  <si>
    <t>Опыт представл.  на различн. профессио- нальных сайтах</t>
  </si>
  <si>
    <t>Опыт представл. на собствен- ных страни- 
це/ блоге</t>
  </si>
  <si>
    <t>Уровень УДО</t>
  </si>
  <si>
    <t xml:space="preserve"> - 2013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</si>
</sst>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3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u val="single"/>
      <sz val="9"/>
      <name val="Tahoma"/>
      <family val="2"/>
    </font>
    <font>
      <sz val="8"/>
      <name val="Times New Roman"/>
      <family val="1"/>
    </font>
    <font>
      <sz val="1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i/>
      <sz val="8"/>
      <color indexed="10"/>
      <name val="Arial"/>
      <family val="2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3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1" applyNumberFormat="0" applyAlignment="0" applyProtection="0"/>
    <xf numFmtId="0" fontId="118" fillId="27" borderId="2" applyNumberFormat="0" applyAlignment="0" applyProtection="0"/>
    <xf numFmtId="0" fontId="119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28" borderId="7" applyNumberFormat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7" fillId="30" borderId="0" applyNumberFormat="0" applyBorder="0" applyAlignment="0" applyProtection="0"/>
    <xf numFmtId="0" fontId="1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3" borderId="13" xfId="0" applyFill="1" applyBorder="1" applyAlignment="1" applyProtection="1">
      <alignment horizontal="right" vertical="center"/>
      <protection hidden="1"/>
    </xf>
    <xf numFmtId="0" fontId="0" fillId="34" borderId="16" xfId="0" applyFill="1" applyBorder="1" applyAlignment="1" applyProtection="1">
      <alignment horizontal="right" vertical="center"/>
      <protection hidden="1"/>
    </xf>
    <xf numFmtId="0" fontId="0" fillId="34" borderId="15" xfId="0" applyFill="1" applyBorder="1" applyAlignment="1" applyProtection="1">
      <alignment horizontal="right" vertical="center"/>
      <protection hidden="1"/>
    </xf>
    <xf numFmtId="0" fontId="0" fillId="34" borderId="17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right" vertical="center"/>
      <protection hidden="1"/>
    </xf>
    <xf numFmtId="0" fontId="0" fillId="34" borderId="18" xfId="0" applyFill="1" applyBorder="1" applyAlignment="1" applyProtection="1">
      <alignment horizontal="right" vertical="center"/>
      <protection hidden="1"/>
    </xf>
    <xf numFmtId="0" fontId="0" fillId="34" borderId="10" xfId="0" applyFill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34" borderId="19" xfId="0" applyFill="1" applyBorder="1" applyAlignment="1" applyProtection="1">
      <alignment horizontal="right" vertical="center"/>
      <protection hidden="1"/>
    </xf>
    <xf numFmtId="0" fontId="0" fillId="34" borderId="20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34" borderId="16" xfId="0" applyFill="1" applyBorder="1" applyAlignment="1" applyProtection="1">
      <alignment horizontal="left" vertical="center"/>
      <protection hidden="1"/>
    </xf>
    <xf numFmtId="0" fontId="0" fillId="35" borderId="10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34" borderId="10" xfId="0" applyFont="1" applyFill="1" applyBorder="1" applyAlignment="1" applyProtection="1">
      <alignment horizontal="right" vertical="center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30" fillId="0" borderId="21" xfId="0" applyFont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7" fontId="9" fillId="0" borderId="10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0" fillId="33" borderId="17" xfId="0" applyFill="1" applyBorder="1" applyAlignment="1" applyProtection="1">
      <alignment horizontal="right" vertical="center"/>
      <protection hidden="1"/>
    </xf>
    <xf numFmtId="0" fontId="0" fillId="33" borderId="16" xfId="0" applyFill="1" applyBorder="1" applyAlignment="1" applyProtection="1">
      <alignment horizontal="right" vertical="center"/>
      <protection hidden="1"/>
    </xf>
    <xf numFmtId="0" fontId="27" fillId="0" borderId="21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4" xfId="0" applyFont="1" applyBorder="1" applyAlignment="1" applyProtection="1">
      <alignment vertical="top" wrapText="1"/>
      <protection hidden="1"/>
    </xf>
    <xf numFmtId="0" fontId="42" fillId="0" borderId="12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 vertical="top" wrapText="1"/>
      <protection hidden="1"/>
    </xf>
    <xf numFmtId="0" fontId="15" fillId="0" borderId="17" xfId="0" applyFont="1" applyBorder="1" applyAlignment="1" applyProtection="1">
      <alignment vertical="top" wrapText="1"/>
      <protection hidden="1"/>
    </xf>
    <xf numFmtId="0" fontId="42" fillId="0" borderId="12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vertical="top" wrapText="1"/>
      <protection hidden="1"/>
    </xf>
    <xf numFmtId="0" fontId="0" fillId="0" borderId="16" xfId="0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left" vertical="top" wrapText="1" indent="1"/>
      <protection hidden="1"/>
    </xf>
    <xf numFmtId="0" fontId="26" fillId="0" borderId="2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0" fillId="0" borderId="12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39" fillId="35" borderId="0" xfId="54" applyFont="1" applyFill="1" applyBorder="1" applyAlignment="1" applyProtection="1">
      <alignment vertical="center"/>
      <protection hidden="1"/>
    </xf>
    <xf numFmtId="0" fontId="39" fillId="33" borderId="0" xfId="54" applyFont="1" applyFill="1" applyBorder="1" applyAlignment="1" applyProtection="1">
      <alignment vertical="center"/>
      <protection hidden="1"/>
    </xf>
    <xf numFmtId="0" fontId="39" fillId="36" borderId="0" xfId="54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42" fillId="0" borderId="21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24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4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6" fillId="0" borderId="24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2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55" fillId="0" borderId="0" xfId="54" applyFont="1" applyFill="1" applyBorder="1" applyAlignment="1">
      <alignment vertical="top" wrapText="1"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Fill="1" applyBorder="1" applyAlignment="1" applyProtection="1">
      <alignment vertical="top"/>
      <protection/>
    </xf>
    <xf numFmtId="0" fontId="59" fillId="0" borderId="0" xfId="0" applyFont="1" applyAlignment="1" applyProtection="1">
      <alignment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8" xfId="0" applyFill="1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 vertical="center"/>
      <protection hidden="1"/>
    </xf>
    <xf numFmtId="0" fontId="0" fillId="37" borderId="22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54" fillId="0" borderId="10" xfId="0" applyFont="1" applyBorder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7" borderId="21" xfId="0" applyFont="1" applyFill="1" applyBorder="1" applyAlignment="1" applyProtection="1">
      <alignment horizontal="left" vertical="top" indent="1"/>
      <protection locked="0"/>
    </xf>
    <xf numFmtId="0" fontId="27" fillId="35" borderId="21" xfId="0" applyFont="1" applyFill="1" applyBorder="1" applyAlignment="1" applyProtection="1">
      <alignment horizontal="left" vertical="top" indent="1"/>
      <protection locked="0"/>
    </xf>
    <xf numFmtId="0" fontId="24" fillId="35" borderId="21" xfId="0" applyFont="1" applyFill="1" applyBorder="1" applyAlignment="1" applyProtection="1">
      <alignment horizontal="center" vertical="top"/>
      <protection locked="0"/>
    </xf>
    <xf numFmtId="1" fontId="23" fillId="37" borderId="21" xfId="0" applyNumberFormat="1" applyFont="1" applyFill="1" applyBorder="1" applyAlignment="1" applyProtection="1">
      <alignment horizontal="center"/>
      <protection locked="0"/>
    </xf>
    <xf numFmtId="1" fontId="23" fillId="37" borderId="21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61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8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1" xfId="0" applyFont="1" applyBorder="1" applyAlignment="1" applyProtection="1">
      <alignment vertical="top"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Alignment="1" applyProtection="1">
      <alignment/>
      <protection hidden="1"/>
    </xf>
    <xf numFmtId="0" fontId="56" fillId="0" borderId="0" xfId="0" applyFont="1" applyFill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9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7" fillId="0" borderId="0" xfId="0" applyFont="1" applyAlignment="1" applyProtection="1">
      <alignment horizontal="left" vertical="top"/>
      <protection hidden="1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 horizontal="right" vertical="center"/>
      <protection hidden="1"/>
    </xf>
    <xf numFmtId="0" fontId="72" fillId="0" borderId="0" xfId="0" applyFont="1" applyAlignment="1" applyProtection="1">
      <alignment horizontal="left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27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17" fillId="34" borderId="23" xfId="42" applyFill="1" applyBorder="1" applyAlignment="1" applyProtection="1">
      <alignment horizontal="left" vertical="top"/>
      <protection hidden="1"/>
    </xf>
    <xf numFmtId="0" fontId="27" fillId="34" borderId="23" xfId="0" applyFont="1" applyFill="1" applyBorder="1" applyAlignment="1" applyProtection="1">
      <alignment vertical="top" wrapText="1"/>
      <protection hidden="1"/>
    </xf>
    <xf numFmtId="0" fontId="27" fillId="34" borderId="23" xfId="0" applyFont="1" applyFill="1" applyBorder="1" applyAlignment="1" applyProtection="1">
      <alignment vertical="top"/>
      <protection hidden="1"/>
    </xf>
    <xf numFmtId="0" fontId="0" fillId="34" borderId="23" xfId="0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 vertical="top" indent="1"/>
      <protection hidden="1"/>
    </xf>
    <xf numFmtId="0" fontId="0" fillId="34" borderId="23" xfId="0" applyFont="1" applyFill="1" applyBorder="1" applyAlignment="1" applyProtection="1">
      <alignment horizontal="left" vertical="top"/>
      <protection hidden="1"/>
    </xf>
    <xf numFmtId="0" fontId="6" fillId="34" borderId="23" xfId="0" applyFont="1" applyFill="1" applyBorder="1" applyAlignment="1" applyProtection="1">
      <alignment vertical="top"/>
      <protection hidden="1"/>
    </xf>
    <xf numFmtId="14" fontId="24" fillId="34" borderId="23" xfId="0" applyNumberFormat="1" applyFont="1" applyFill="1" applyBorder="1" applyAlignment="1" applyProtection="1">
      <alignment horizontal="left" vertical="top"/>
      <protection hidden="1"/>
    </xf>
    <xf numFmtId="0" fontId="24" fillId="34" borderId="23" xfId="0" applyFont="1" applyFill="1" applyBorder="1" applyAlignment="1" applyProtection="1">
      <alignment vertical="top"/>
      <protection hidden="1"/>
    </xf>
    <xf numFmtId="0" fontId="6" fillId="34" borderId="23" xfId="0" applyFont="1" applyFill="1" applyBorder="1" applyAlignment="1" applyProtection="1">
      <alignment horizontal="left" vertical="top"/>
      <protection hidden="1"/>
    </xf>
    <xf numFmtId="0" fontId="0" fillId="34" borderId="23" xfId="0" applyFont="1" applyFill="1" applyBorder="1" applyAlignment="1" applyProtection="1">
      <alignment horizontal="left" vertical="top" wrapText="1"/>
      <protection hidden="1"/>
    </xf>
    <xf numFmtId="0" fontId="6" fillId="34" borderId="0" xfId="0" applyFont="1" applyFill="1" applyAlignment="1" applyProtection="1">
      <alignment horizontal="left" vertical="top"/>
      <protection hidden="1"/>
    </xf>
    <xf numFmtId="0" fontId="0" fillId="34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vertical="top" wrapText="1"/>
      <protection hidden="1"/>
    </xf>
    <xf numFmtId="0" fontId="43" fillId="0" borderId="14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left" vertical="top" wrapText="1" indent="3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0" fillId="33" borderId="20" xfId="0" applyFill="1" applyBorder="1" applyAlignment="1" applyProtection="1">
      <alignment horizontal="right" vertical="center"/>
      <protection hidden="1"/>
    </xf>
    <xf numFmtId="0" fontId="81" fillId="0" borderId="0" xfId="0" applyFont="1" applyFill="1" applyBorder="1" applyAlignment="1" applyProtection="1">
      <alignment horizontal="left" vertical="top" indent="1"/>
      <protection hidden="1"/>
    </xf>
    <xf numFmtId="3" fontId="82" fillId="0" borderId="0" xfId="0" applyNumberFormat="1" applyFont="1" applyFill="1" applyBorder="1" applyAlignment="1" applyProtection="1">
      <alignment horizontal="left" vertical="top" indent="1"/>
      <protection hidden="1"/>
    </xf>
    <xf numFmtId="3" fontId="82" fillId="0" borderId="0" xfId="0" applyNumberFormat="1" applyFont="1" applyFill="1" applyBorder="1" applyAlignment="1" applyProtection="1">
      <alignment vertical="top"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15" xfId="42" applyBorder="1" applyAlignment="1" applyProtection="1">
      <alignment/>
      <protection hidden="1"/>
    </xf>
    <xf numFmtId="0" fontId="17" fillId="0" borderId="17" xfId="42" applyBorder="1" applyAlignment="1" applyProtection="1">
      <alignment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19" xfId="42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7" fillId="0" borderId="24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1" fontId="9" fillId="0" borderId="10" xfId="0" applyNumberFormat="1" applyFont="1" applyBorder="1" applyAlignment="1" applyProtection="1">
      <alignment horizontal="center" vertical="top" wrapText="1"/>
      <protection hidden="1"/>
    </xf>
    <xf numFmtId="171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68" fillId="0" borderId="0" xfId="42" applyFont="1" applyFill="1" applyAlignment="1" applyProtection="1">
      <alignment vertical="center"/>
      <protection hidden="1"/>
    </xf>
    <xf numFmtId="0" fontId="24" fillId="0" borderId="17" xfId="0" applyFont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 horizontal="left" vertical="top" indent="1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60" fillId="0" borderId="17" xfId="0" applyFont="1" applyFill="1" applyBorder="1" applyAlignment="1" applyProtection="1">
      <alignment horizontal="left" vertical="top" indent="1"/>
      <protection hidden="1"/>
    </xf>
    <xf numFmtId="0" fontId="80" fillId="0" borderId="17" xfId="0" applyFont="1" applyFill="1" applyBorder="1" applyAlignment="1" applyProtection="1">
      <alignment horizontal="left" vertical="top" indent="1"/>
      <protection hidden="1"/>
    </xf>
    <xf numFmtId="171" fontId="24" fillId="37" borderId="21" xfId="0" applyNumberFormat="1" applyFont="1" applyFill="1" applyBorder="1" applyAlignment="1" applyProtection="1">
      <alignment horizontal="left" vertical="top" indent="1"/>
      <protection locked="0"/>
    </xf>
    <xf numFmtId="0" fontId="24" fillId="0" borderId="17" xfId="0" applyFont="1" applyFill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left" vertical="top" indent="5"/>
      <protection hidden="1"/>
    </xf>
    <xf numFmtId="0" fontId="6" fillId="0" borderId="17" xfId="0" applyFont="1" applyBorder="1" applyAlignment="1" applyProtection="1">
      <alignment horizontal="left" vertical="top" indent="1"/>
      <protection hidden="1"/>
    </xf>
    <xf numFmtId="0" fontId="6" fillId="0" borderId="17" xfId="0" applyFont="1" applyBorder="1" applyAlignment="1" applyProtection="1">
      <alignment horizontal="left" indent="1"/>
      <protection hidden="1"/>
    </xf>
    <xf numFmtId="0" fontId="6" fillId="0" borderId="17" xfId="0" applyFont="1" applyFill="1" applyBorder="1" applyAlignment="1" applyProtection="1">
      <alignment horizontal="left" vertical="top"/>
      <protection hidden="1"/>
    </xf>
    <xf numFmtId="0" fontId="27" fillId="0" borderId="17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24" fillId="33" borderId="14" xfId="0" applyFont="1" applyFill="1" applyBorder="1" applyAlignment="1" applyProtection="1">
      <alignment horizontal="center" vertical="top"/>
      <protection hidden="1"/>
    </xf>
    <xf numFmtId="0" fontId="91" fillId="0" borderId="17" xfId="0" applyFont="1" applyBorder="1" applyAlignment="1" applyProtection="1">
      <alignment/>
      <protection hidden="1"/>
    </xf>
    <xf numFmtId="0" fontId="91" fillId="0" borderId="0" xfId="0" applyFont="1" applyBorder="1" applyAlignment="1" applyProtection="1">
      <alignment/>
      <protection hidden="1"/>
    </xf>
    <xf numFmtId="0" fontId="92" fillId="0" borderId="0" xfId="0" applyFont="1" applyFill="1" applyBorder="1" applyAlignment="1" applyProtection="1">
      <alignment horizontal="left" vertical="top" indent="1"/>
      <protection hidden="1"/>
    </xf>
    <xf numFmtId="0" fontId="90" fillId="0" borderId="0" xfId="0" applyFont="1" applyFill="1" applyBorder="1" applyAlignment="1" applyProtection="1">
      <alignment vertical="top"/>
      <protection hidden="1"/>
    </xf>
    <xf numFmtId="0" fontId="90" fillId="0" borderId="14" xfId="0" applyFont="1" applyFill="1" applyBorder="1" applyAlignment="1" applyProtection="1">
      <alignment vertical="top"/>
      <protection hidden="1"/>
    </xf>
    <xf numFmtId="0" fontId="24" fillId="37" borderId="21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37" borderId="20" xfId="0" applyNumberFormat="1" applyFont="1" applyFill="1" applyBorder="1" applyAlignment="1" applyProtection="1">
      <alignment horizontal="center" vertical="top"/>
      <protection locked="0"/>
    </xf>
    <xf numFmtId="0" fontId="5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7" fillId="37" borderId="2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top"/>
      <protection hidden="1"/>
    </xf>
    <xf numFmtId="0" fontId="57" fillId="0" borderId="17" xfId="0" applyFont="1" applyBorder="1" applyAlignment="1" applyProtection="1">
      <alignment horizontal="right"/>
      <protection hidden="1"/>
    </xf>
    <xf numFmtId="0" fontId="93" fillId="0" borderId="0" xfId="0" applyFont="1" applyBorder="1" applyAlignment="1" applyProtection="1">
      <alignment/>
      <protection hidden="1"/>
    </xf>
    <xf numFmtId="0" fontId="58" fillId="0" borderId="21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33" borderId="14" xfId="0" applyFont="1" applyFill="1" applyBorder="1" applyAlignment="1" applyProtection="1">
      <alignment horizontal="center" vertical="top" wrapText="1"/>
      <protection hidden="1"/>
    </xf>
    <xf numFmtId="0" fontId="33" fillId="38" borderId="17" xfId="0" applyFont="1" applyFill="1" applyBorder="1" applyAlignment="1" applyProtection="1">
      <alignment horizontal="center" vertical="top" wrapText="1"/>
      <protection hidden="1"/>
    </xf>
    <xf numFmtId="0" fontId="24" fillId="38" borderId="0" xfId="0" applyFont="1" applyFill="1" applyBorder="1" applyAlignment="1" applyProtection="1">
      <alignment horizontal="center" vertical="top"/>
      <protection hidden="1"/>
    </xf>
    <xf numFmtId="0" fontId="33" fillId="38" borderId="14" xfId="0" applyFont="1" applyFill="1" applyBorder="1" applyAlignment="1" applyProtection="1">
      <alignment horizontal="center" vertical="top" wrapText="1"/>
      <protection hidden="1"/>
    </xf>
    <xf numFmtId="0" fontId="30" fillId="0" borderId="20" xfId="0" applyFont="1" applyBorder="1" applyAlignment="1" applyProtection="1">
      <alignment horizontal="left"/>
      <protection hidden="1"/>
    </xf>
    <xf numFmtId="0" fontId="57" fillId="0" borderId="0" xfId="0" applyFont="1" applyBorder="1" applyAlignment="1" applyProtection="1">
      <alignment/>
      <protection hidden="1"/>
    </xf>
    <xf numFmtId="0" fontId="24" fillId="0" borderId="14" xfId="0" applyFont="1" applyFill="1" applyBorder="1" applyAlignment="1" applyProtection="1">
      <alignment horizontal="center" vertical="top"/>
      <protection hidden="1"/>
    </xf>
    <xf numFmtId="0" fontId="56" fillId="0" borderId="0" xfId="0" applyFont="1" applyAlignment="1" applyProtection="1">
      <alignment horizontal="left"/>
      <protection hidden="1"/>
    </xf>
    <xf numFmtId="0" fontId="6" fillId="0" borderId="14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7" fillId="33" borderId="15" xfId="0" applyFont="1" applyFill="1" applyBorder="1" applyAlignment="1" applyProtection="1">
      <alignment horizontal="center" vertical="center"/>
      <protection hidden="1"/>
    </xf>
    <xf numFmtId="0" fontId="0" fillId="37" borderId="17" xfId="0" applyFill="1" applyBorder="1" applyAlignment="1" applyProtection="1">
      <alignment wrapText="1"/>
      <protection hidden="1"/>
    </xf>
    <xf numFmtId="0" fontId="34" fillId="0" borderId="14" xfId="0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0" fontId="0" fillId="37" borderId="17" xfId="0" applyFill="1" applyBorder="1" applyAlignment="1" applyProtection="1">
      <alignment vertic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4" xfId="0" applyBorder="1" applyAlignment="1" applyProtection="1">
      <alignment vertical="distributed"/>
      <protection hidden="1"/>
    </xf>
    <xf numFmtId="0" fontId="56" fillId="0" borderId="0" xfId="0" applyFont="1" applyAlignment="1" applyProtection="1">
      <alignment vertical="distributed"/>
      <protection hidden="1"/>
    </xf>
    <xf numFmtId="0" fontId="59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63" fillId="0" borderId="14" xfId="0" applyFont="1" applyBorder="1" applyAlignment="1" applyProtection="1">
      <alignment horizontal="left" vertical="top" wrapText="1" indent="1"/>
      <protection hidden="1"/>
    </xf>
    <xf numFmtId="0" fontId="63" fillId="0" borderId="17" xfId="0" applyFont="1" applyBorder="1" applyAlignment="1" applyProtection="1">
      <alignment horizontal="left" vertical="top" wrapText="1" indent="1"/>
      <protection hidden="1"/>
    </xf>
    <xf numFmtId="0" fontId="63" fillId="0" borderId="0" xfId="0" applyFont="1" applyBorder="1" applyAlignment="1" applyProtection="1">
      <alignment horizontal="left" vertical="top" wrapText="1" indent="1"/>
      <protection hidden="1"/>
    </xf>
    <xf numFmtId="0" fontId="47" fillId="0" borderId="0" xfId="0" applyFont="1" applyBorder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 vertical="top" wrapText="1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right" vertical="top" wrapText="1"/>
      <protection hidden="1"/>
    </xf>
    <xf numFmtId="0" fontId="57" fillId="40" borderId="25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47" fillId="33" borderId="14" xfId="0" applyFont="1" applyFill="1" applyBorder="1" applyAlignment="1" applyProtection="1">
      <alignment horizontal="center" vertical="center"/>
      <protection hidden="1"/>
    </xf>
    <xf numFmtId="0" fontId="79" fillId="0" borderId="14" xfId="0" applyFont="1" applyBorder="1" applyAlignment="1" applyProtection="1">
      <alignment horizontal="center" vertical="center" wrapText="1"/>
      <protection hidden="1"/>
    </xf>
    <xf numFmtId="0" fontId="27" fillId="0" borderId="14" xfId="0" applyFont="1" applyFill="1" applyBorder="1" applyAlignment="1" applyProtection="1">
      <alignment horizontal="left" vertical="top" wrapText="1" indent="1"/>
      <protection hidden="1"/>
    </xf>
    <xf numFmtId="0" fontId="27" fillId="0" borderId="14" xfId="0" applyFont="1" applyFill="1" applyBorder="1" applyAlignment="1" applyProtection="1">
      <alignment vertical="top"/>
      <protection hidden="1"/>
    </xf>
    <xf numFmtId="0" fontId="64" fillId="0" borderId="14" xfId="0" applyFont="1" applyFill="1" applyBorder="1" applyAlignment="1" applyProtection="1">
      <alignment horizontal="left" vertical="top" wrapText="1"/>
      <protection hidden="1"/>
    </xf>
    <xf numFmtId="3" fontId="62" fillId="0" borderId="14" xfId="0" applyNumberFormat="1" applyFont="1" applyFill="1" applyBorder="1" applyAlignment="1" applyProtection="1">
      <alignment horizontal="left" vertical="top" indent="1"/>
      <protection hidden="1"/>
    </xf>
    <xf numFmtId="3" fontId="82" fillId="0" borderId="14" xfId="0" applyNumberFormat="1" applyFont="1" applyFill="1" applyBorder="1" applyAlignment="1" applyProtection="1">
      <alignment horizontal="left" vertical="top" indent="1"/>
      <protection hidden="1"/>
    </xf>
    <xf numFmtId="3" fontId="27" fillId="0" borderId="14" xfId="0" applyNumberFormat="1" applyFont="1" applyFill="1" applyBorder="1" applyAlignment="1" applyProtection="1">
      <alignment horizontal="left" vertical="top" indent="1"/>
      <protection hidden="1"/>
    </xf>
    <xf numFmtId="171" fontId="24" fillId="0" borderId="14" xfId="0" applyNumberFormat="1" applyFont="1" applyFill="1" applyBorder="1" applyAlignment="1" applyProtection="1">
      <alignment horizontal="left" vertical="top" indent="1"/>
      <protection hidden="1"/>
    </xf>
    <xf numFmtId="1" fontId="19" fillId="0" borderId="14" xfId="0" applyNumberFormat="1" applyFont="1" applyBorder="1" applyAlignment="1" applyProtection="1">
      <alignment horizontal="left"/>
      <protection hidden="1"/>
    </xf>
    <xf numFmtId="0" fontId="68" fillId="34" borderId="14" xfId="42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right"/>
      <protection hidden="1"/>
    </xf>
    <xf numFmtId="0" fontId="59" fillId="4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132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wrapText="1"/>
      <protection hidden="1"/>
    </xf>
    <xf numFmtId="0" fontId="42" fillId="0" borderId="14" xfId="0" applyFont="1" applyBorder="1" applyAlignment="1" applyProtection="1">
      <alignment horizontal="left" vertical="top"/>
      <protection hidden="1"/>
    </xf>
    <xf numFmtId="0" fontId="87" fillId="0" borderId="14" xfId="0" applyFont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3" fillId="0" borderId="13" xfId="0" applyFont="1" applyFill="1" applyBorder="1" applyAlignment="1" applyProtection="1">
      <alignment vertical="top" wrapText="1"/>
      <protection hidden="1"/>
    </xf>
    <xf numFmtId="0" fontId="15" fillId="0" borderId="17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0" fontId="15" fillId="0" borderId="17" xfId="0" applyFont="1" applyFill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34" borderId="17" xfId="0" applyFont="1" applyFill="1" applyBorder="1" applyAlignment="1" applyProtection="1">
      <alignment horizontal="right" vertical="center"/>
      <protection hidden="1"/>
    </xf>
    <xf numFmtId="0" fontId="26" fillId="34" borderId="14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vertical="center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horizontal="justify" vertical="top" wrapText="1"/>
      <protection hidden="1"/>
    </xf>
    <xf numFmtId="0" fontId="15" fillId="0" borderId="18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justify" vertical="top" wrapText="1"/>
      <protection hidden="1"/>
    </xf>
    <xf numFmtId="0" fontId="15" fillId="0" borderId="10" xfId="0" applyFont="1" applyFill="1" applyBorder="1" applyAlignment="1" applyProtection="1">
      <alignment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4" fillId="37" borderId="23" xfId="0" applyFont="1" applyFill="1" applyBorder="1" applyAlignment="1" applyProtection="1">
      <alignment horizontal="center" vertical="top"/>
      <protection locked="0"/>
    </xf>
    <xf numFmtId="3" fontId="27" fillId="37" borderId="21" xfId="0" applyNumberFormat="1" applyFont="1" applyFill="1" applyBorder="1" applyAlignment="1" applyProtection="1">
      <alignment horizontal="center" vertical="top"/>
      <protection hidden="1"/>
    </xf>
    <xf numFmtId="3" fontId="27" fillId="35" borderId="23" xfId="0" applyNumberFormat="1" applyFont="1" applyFill="1" applyBorder="1" applyAlignment="1" applyProtection="1">
      <alignment horizontal="center" vertical="top"/>
      <protection locked="0"/>
    </xf>
    <xf numFmtId="0" fontId="33" fillId="33" borderId="17" xfId="0" applyFont="1" applyFill="1" applyBorder="1" applyAlignment="1" applyProtection="1">
      <alignment horizontal="center" vertical="top" wrapText="1"/>
      <protection hidden="1"/>
    </xf>
    <xf numFmtId="0" fontId="24" fillId="33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Alignment="1" applyProtection="1">
      <alignment horizontal="left" vertical="top" wrapText="1"/>
      <protection hidden="1"/>
    </xf>
    <xf numFmtId="3" fontId="62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37" borderId="0" xfId="0" applyFill="1" applyBorder="1" applyAlignment="1" applyProtection="1">
      <alignment horizontal="center" wrapText="1"/>
      <protection hidden="1"/>
    </xf>
    <xf numFmtId="0" fontId="68" fillId="34" borderId="17" xfId="42" applyFont="1" applyFill="1" applyBorder="1" applyAlignment="1" applyProtection="1">
      <alignment horizontal="center" vertical="center"/>
      <protection hidden="1"/>
    </xf>
    <xf numFmtId="0" fontId="68" fillId="34" borderId="0" xfId="42" applyFont="1" applyFill="1" applyBorder="1" applyAlignment="1" applyProtection="1">
      <alignment horizontal="center" vertical="center"/>
      <protection hidden="1"/>
    </xf>
    <xf numFmtId="0" fontId="24" fillId="35" borderId="21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7" fillId="37" borderId="21" xfId="0" applyFont="1" applyFill="1" applyBorder="1" applyAlignment="1" applyProtection="1">
      <alignment horizontal="left" vertical="top" indent="1"/>
      <protection locked="0"/>
    </xf>
    <xf numFmtId="0" fontId="47" fillId="33" borderId="17" xfId="0" applyFont="1" applyFill="1" applyBorder="1" applyAlignment="1" applyProtection="1">
      <alignment horizontal="center" vertical="center"/>
      <protection hidden="1"/>
    </xf>
    <xf numFmtId="0" fontId="47" fillId="33" borderId="0" xfId="0" applyFont="1" applyFill="1" applyBorder="1" applyAlignment="1" applyProtection="1">
      <alignment horizontal="center" vertical="center"/>
      <protection hidden="1"/>
    </xf>
    <xf numFmtId="0" fontId="24" fillId="37" borderId="21" xfId="0" applyFont="1" applyFill="1" applyBorder="1" applyAlignment="1" applyProtection="1">
      <alignment horizontal="center" vertical="top"/>
      <protection locked="0"/>
    </xf>
    <xf numFmtId="0" fontId="27" fillId="35" borderId="0" xfId="0" applyFont="1" applyFill="1" applyBorder="1" applyAlignment="1" applyProtection="1">
      <alignment horizontal="left" vertical="top" wrapText="1" indent="1"/>
      <protection locked="0"/>
    </xf>
    <xf numFmtId="0" fontId="27" fillId="35" borderId="21" xfId="0" applyFont="1" applyFill="1" applyBorder="1" applyAlignment="1" applyProtection="1">
      <alignment horizontal="left" vertical="top" wrapText="1" indent="1"/>
      <protection locked="0"/>
    </xf>
    <xf numFmtId="0" fontId="27" fillId="35" borderId="21" xfId="0" applyFont="1" applyFill="1" applyBorder="1" applyAlignment="1" applyProtection="1">
      <alignment horizontal="left" vertical="top" indent="1"/>
      <protection locked="0"/>
    </xf>
    <xf numFmtId="0" fontId="27" fillId="37" borderId="21" xfId="0" applyFont="1" applyFill="1" applyBorder="1" applyAlignment="1" applyProtection="1">
      <alignment horizontal="center" vertical="top"/>
      <protection locked="0"/>
    </xf>
    <xf numFmtId="0" fontId="47" fillId="33" borderId="16" xfId="0" applyFont="1" applyFill="1" applyBorder="1" applyAlignment="1" applyProtection="1">
      <alignment horizontal="center" vertical="center"/>
      <protection hidden="1"/>
    </xf>
    <xf numFmtId="0" fontId="47" fillId="33" borderId="24" xfId="0" applyFont="1" applyFill="1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46" fillId="35" borderId="26" xfId="0" applyFont="1" applyFill="1" applyBorder="1" applyAlignment="1" applyProtection="1">
      <alignment horizontal="center" vertical="top"/>
      <protection locked="0"/>
    </xf>
    <xf numFmtId="0" fontId="46" fillId="35" borderId="27" xfId="0" applyFont="1" applyFill="1" applyBorder="1" applyAlignment="1" applyProtection="1">
      <alignment horizontal="center" vertical="top"/>
      <protection locked="0"/>
    </xf>
    <xf numFmtId="0" fontId="24" fillId="33" borderId="17" xfId="0" applyFont="1" applyFill="1" applyBorder="1" applyAlignment="1" applyProtection="1">
      <alignment horizontal="center" vertical="top"/>
      <protection hidden="1"/>
    </xf>
    <xf numFmtId="0" fontId="95" fillId="40" borderId="17" xfId="0" applyFont="1" applyFill="1" applyBorder="1" applyAlignment="1" applyProtection="1">
      <alignment horizontal="left" vertical="center" wrapText="1" indent="1"/>
      <protection hidden="1"/>
    </xf>
    <xf numFmtId="0" fontId="95" fillId="40" borderId="0" xfId="0" applyFont="1" applyFill="1" applyBorder="1" applyAlignment="1" applyProtection="1">
      <alignment horizontal="left" vertical="center" wrapText="1" indent="1"/>
      <protection hidden="1"/>
    </xf>
    <xf numFmtId="0" fontId="95" fillId="40" borderId="14" xfId="0" applyFont="1" applyFill="1" applyBorder="1" applyAlignment="1" applyProtection="1">
      <alignment horizontal="left" vertical="center" wrapText="1" indent="1"/>
      <protection hidden="1"/>
    </xf>
    <xf numFmtId="0" fontId="6" fillId="0" borderId="17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63" fillId="0" borderId="18" xfId="0" applyFont="1" applyBorder="1" applyAlignment="1" applyProtection="1">
      <alignment horizontal="left" vertical="top" wrapText="1" indent="1"/>
      <protection hidden="1"/>
    </xf>
    <xf numFmtId="0" fontId="63" fillId="0" borderId="23" xfId="0" applyFont="1" applyBorder="1" applyAlignment="1" applyProtection="1">
      <alignment horizontal="left" vertical="top" wrapText="1" indent="1"/>
      <protection hidden="1"/>
    </xf>
    <xf numFmtId="0" fontId="63" fillId="0" borderId="22" xfId="0" applyFont="1" applyBorder="1" applyAlignment="1" applyProtection="1">
      <alignment horizontal="left" vertical="top" wrapText="1" indent="1"/>
      <protection hidden="1"/>
    </xf>
    <xf numFmtId="0" fontId="91" fillId="0" borderId="17" xfId="0" applyFont="1" applyBorder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63" fillId="0" borderId="16" xfId="0" applyFont="1" applyBorder="1" applyAlignment="1" applyProtection="1">
      <alignment horizontal="left" vertical="top" wrapText="1" indent="1"/>
      <protection hidden="1"/>
    </xf>
    <xf numFmtId="0" fontId="63" fillId="0" borderId="24" xfId="0" applyFont="1" applyBorder="1" applyAlignment="1" applyProtection="1">
      <alignment horizontal="left" vertical="top" wrapText="1" indent="1"/>
      <protection hidden="1"/>
    </xf>
    <xf numFmtId="0" fontId="63" fillId="0" borderId="15" xfId="0" applyFont="1" applyBorder="1" applyAlignment="1" applyProtection="1">
      <alignment horizontal="left" vertical="top" wrapText="1" indent="1"/>
      <protection hidden="1"/>
    </xf>
    <xf numFmtId="0" fontId="63" fillId="0" borderId="19" xfId="0" applyFont="1" applyBorder="1" applyAlignment="1" applyProtection="1">
      <alignment horizontal="left" vertical="top" wrapText="1" indent="1"/>
      <protection hidden="1"/>
    </xf>
    <xf numFmtId="0" fontId="63" fillId="0" borderId="21" xfId="0" applyFont="1" applyBorder="1" applyAlignment="1" applyProtection="1">
      <alignment horizontal="left" vertical="top" wrapText="1" indent="1"/>
      <protection hidden="1"/>
    </xf>
    <xf numFmtId="0" fontId="63" fillId="0" borderId="20" xfId="0" applyFont="1" applyBorder="1" applyAlignment="1" applyProtection="1">
      <alignment horizontal="left" vertical="top" wrapText="1" inden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17" fillId="34" borderId="23" xfId="42" applyFill="1" applyBorder="1" applyAlignment="1" applyProtection="1">
      <alignment horizontal="left" vertical="top"/>
      <protection hidden="1"/>
    </xf>
    <xf numFmtId="0" fontId="17" fillId="34" borderId="21" xfId="42" applyFill="1" applyBorder="1" applyAlignment="1" applyProtection="1">
      <alignment horizontal="left" vertical="top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6" fillId="0" borderId="11" xfId="0" applyFont="1" applyBorder="1" applyAlignment="1" applyProtection="1">
      <alignment horizontal="center" vertical="center" wrapText="1"/>
      <protection hidden="1"/>
    </xf>
    <xf numFmtId="0" fontId="76" fillId="0" borderId="13" xfId="0" applyFont="1" applyBorder="1" applyAlignment="1" applyProtection="1">
      <alignment horizontal="center" vertical="center" wrapText="1"/>
      <protection hidden="1"/>
    </xf>
    <xf numFmtId="0" fontId="76" fillId="0" borderId="12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24" fillId="0" borderId="16" xfId="0" applyFont="1" applyBorder="1" applyAlignment="1" applyProtection="1">
      <alignment horizontal="center" vertical="center"/>
      <protection hidden="1" locked="0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9" xfId="0" applyFont="1" applyBorder="1" applyAlignment="1" applyProtection="1">
      <alignment horizontal="center" vertical="center"/>
      <protection hidden="1" locked="0"/>
    </xf>
    <xf numFmtId="0" fontId="24" fillId="0" borderId="20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wrapText="1"/>
      <protection hidden="1"/>
    </xf>
    <xf numFmtId="0" fontId="26" fillId="0" borderId="24" xfId="0" applyFont="1" applyBorder="1" applyAlignment="1" applyProtection="1">
      <alignment/>
      <protection hidden="1"/>
    </xf>
    <xf numFmtId="0" fontId="26" fillId="0" borderId="15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11" fillId="0" borderId="19" xfId="0" applyFont="1" applyBorder="1" applyAlignment="1" applyProtection="1">
      <alignment horizontal="center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23" fillId="0" borderId="16" xfId="0" applyFont="1" applyBorder="1" applyAlignment="1" applyProtection="1">
      <alignment horizontal="left" vertical="center" wrapText="1" indent="1"/>
      <protection hidden="1"/>
    </xf>
    <xf numFmtId="0" fontId="23" fillId="0" borderId="24" xfId="0" applyFont="1" applyBorder="1" applyAlignment="1" applyProtection="1">
      <alignment horizontal="left" vertical="center" wrapText="1" indent="1"/>
      <protection hidden="1"/>
    </xf>
    <xf numFmtId="0" fontId="23" fillId="0" borderId="15" xfId="0" applyFont="1" applyBorder="1" applyAlignment="1" applyProtection="1">
      <alignment horizontal="left" vertical="center" wrapText="1" indent="1"/>
      <protection hidden="1"/>
    </xf>
    <xf numFmtId="0" fontId="23" fillId="0" borderId="19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 locked="0"/>
    </xf>
    <xf numFmtId="0" fontId="24" fillId="0" borderId="15" xfId="0" applyFont="1" applyBorder="1" applyAlignment="1" applyProtection="1">
      <alignment horizontal="center" vertical="center" wrapText="1"/>
      <protection hidden="1" locked="0"/>
    </xf>
    <xf numFmtId="0" fontId="24" fillId="0" borderId="21" xfId="0" applyFont="1" applyBorder="1" applyAlignment="1" applyProtection="1">
      <alignment horizontal="center" vertical="center" wrapText="1"/>
      <protection hidden="1" locked="0"/>
    </xf>
    <xf numFmtId="0" fontId="24" fillId="0" borderId="20" xfId="0" applyFont="1" applyBorder="1" applyAlignment="1" applyProtection="1">
      <alignment horizontal="center" vertical="center" wrapText="1"/>
      <protection hidden="1" locked="0"/>
    </xf>
    <xf numFmtId="0" fontId="48" fillId="0" borderId="24" xfId="0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 applyProtection="1">
      <alignment horizontal="center" vertical="center"/>
      <protection hidden="1" locked="0"/>
    </xf>
    <xf numFmtId="0" fontId="27" fillId="0" borderId="2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14" fontId="7" fillId="0" borderId="11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0" fontId="11" fillId="0" borderId="14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0" fontId="11" fillId="0" borderId="20" xfId="0" applyFont="1" applyFill="1" applyBorder="1" applyAlignment="1" applyProtection="1">
      <alignment horizontal="left" vertical="top" wrapText="1"/>
      <protection hidden="1"/>
    </xf>
    <xf numFmtId="0" fontId="76" fillId="0" borderId="16" xfId="0" applyFont="1" applyBorder="1" applyAlignment="1" applyProtection="1">
      <alignment horizontal="center" vertical="center" wrapText="1"/>
      <protection hidden="1"/>
    </xf>
    <xf numFmtId="0" fontId="76" fillId="0" borderId="15" xfId="0" applyFont="1" applyBorder="1" applyAlignment="1" applyProtection="1">
      <alignment horizontal="center" vertical="center" wrapText="1"/>
      <protection hidden="1"/>
    </xf>
    <xf numFmtId="0" fontId="76" fillId="0" borderId="17" xfId="0" applyFont="1" applyBorder="1" applyAlignment="1" applyProtection="1">
      <alignment horizontal="center" vertical="center" wrapText="1"/>
      <protection hidden="1"/>
    </xf>
    <xf numFmtId="0" fontId="76" fillId="0" borderId="14" xfId="0" applyFont="1" applyBorder="1" applyAlignment="1" applyProtection="1">
      <alignment horizontal="center" vertical="center" wrapText="1"/>
      <protection hidden="1"/>
    </xf>
    <xf numFmtId="0" fontId="76" fillId="0" borderId="19" xfId="0" applyFont="1" applyBorder="1" applyAlignment="1" applyProtection="1">
      <alignment horizontal="center" vertical="center" wrapText="1"/>
      <protection hidden="1"/>
    </xf>
    <xf numFmtId="0" fontId="76" fillId="0" borderId="20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 locked="0"/>
    </xf>
    <xf numFmtId="0" fontId="24" fillId="0" borderId="12" xfId="0" applyFont="1" applyFill="1" applyBorder="1" applyAlignment="1" applyProtection="1">
      <alignment horizontal="center" vertical="center" wrapText="1"/>
      <protection hidden="1" locked="0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6" fillId="0" borderId="24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171" fontId="24" fillId="0" borderId="21" xfId="0" applyNumberFormat="1" applyFont="1" applyFill="1" applyBorder="1" applyAlignment="1" applyProtection="1">
      <alignment horizontal="left" vertical="top" indent="1"/>
      <protection hidden="1"/>
    </xf>
    <xf numFmtId="0" fontId="0" fillId="0" borderId="13" xfId="0" applyFont="1" applyBorder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3" fontId="6" fillId="0" borderId="24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9" xfId="0" applyNumberFormat="1" applyFont="1" applyBorder="1" applyAlignment="1" applyProtection="1">
      <alignment horizontal="left" vertical="top" wrapText="1"/>
      <protection locked="0"/>
    </xf>
    <xf numFmtId="3" fontId="6" fillId="0" borderId="21" xfId="0" applyNumberFormat="1" applyFont="1" applyBorder="1" applyAlignment="1" applyProtection="1">
      <alignment horizontal="left" vertical="top" wrapText="1"/>
      <protection locked="0"/>
    </xf>
    <xf numFmtId="3" fontId="6" fillId="0" borderId="20" xfId="0" applyNumberFormat="1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center" vertical="top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 indent="1"/>
      <protection hidden="1"/>
    </xf>
    <xf numFmtId="0" fontId="23" fillId="0" borderId="24" xfId="0" applyFont="1" applyBorder="1" applyAlignment="1" applyProtection="1">
      <alignment horizontal="left" vertical="top" wrapText="1" indent="1"/>
      <protection hidden="1"/>
    </xf>
    <xf numFmtId="0" fontId="23" fillId="0" borderId="15" xfId="0" applyFont="1" applyBorder="1" applyAlignment="1" applyProtection="1">
      <alignment horizontal="left" vertical="top" wrapText="1" indent="1"/>
      <protection hidden="1"/>
    </xf>
    <xf numFmtId="0" fontId="23" fillId="0" borderId="19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23" fillId="0" borderId="0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7" fillId="0" borderId="23" xfId="0" applyFont="1" applyBorder="1" applyAlignment="1" applyProtection="1">
      <alignment horizontal="left" vertical="top" indent="1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6" fillId="0" borderId="0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27" fillId="0" borderId="12" xfId="0" applyFont="1" applyBorder="1" applyAlignment="1" applyProtection="1">
      <alignment horizontal="center" vertical="center"/>
      <protection hidden="1" locked="0"/>
    </xf>
    <xf numFmtId="49" fontId="9" fillId="0" borderId="18" xfId="0" applyNumberFormat="1" applyFont="1" applyBorder="1" applyAlignment="1" applyProtection="1">
      <alignment horizontal="center" vertical="top" wrapText="1"/>
      <protection hidden="1"/>
    </xf>
    <xf numFmtId="49" fontId="9" fillId="0" borderId="22" xfId="0" applyNumberFormat="1" applyFont="1" applyBorder="1" applyAlignment="1" applyProtection="1">
      <alignment horizontal="center" vertical="top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 locked="0"/>
    </xf>
    <xf numFmtId="0" fontId="27" fillId="0" borderId="12" xfId="0" applyFont="1" applyFill="1" applyBorder="1" applyAlignment="1" applyProtection="1">
      <alignment horizontal="center" vertical="center" wrapText="1"/>
      <protection hidden="1" locked="0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1" xfId="0" applyFont="1" applyBorder="1" applyAlignment="1" applyProtection="1">
      <alignment horizontal="left" vertical="top" wrapText="1" inden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1" xfId="0" applyFont="1" applyBorder="1" applyAlignment="1" applyProtection="1">
      <alignment horizontal="left" vertical="top" indent="1"/>
      <protection hidden="1"/>
    </xf>
    <xf numFmtId="0" fontId="24" fillId="0" borderId="23" xfId="0" applyFont="1" applyFill="1" applyBorder="1" applyAlignment="1" applyProtection="1">
      <alignment horizontal="left" vertical="top" indent="1"/>
      <protection hidden="1"/>
    </xf>
    <xf numFmtId="0" fontId="27" fillId="0" borderId="23" xfId="0" applyFont="1" applyBorder="1" applyAlignment="1" applyProtection="1">
      <alignment horizontal="right" vertical="top" indent="1"/>
      <protection hidden="1"/>
    </xf>
    <xf numFmtId="0" fontId="27" fillId="0" borderId="23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26" fillId="0" borderId="0" xfId="0" applyFont="1" applyAlignment="1">
      <alignment horizontal="center" vertical="top" wrapText="1"/>
    </xf>
    <xf numFmtId="0" fontId="24" fillId="0" borderId="21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77" fillId="0" borderId="16" xfId="0" applyFont="1" applyBorder="1" applyAlignment="1" applyProtection="1">
      <alignment horizontal="left" vertical="top" wrapText="1"/>
      <protection hidden="1"/>
    </xf>
    <xf numFmtId="0" fontId="78" fillId="0" borderId="15" xfId="0" applyFont="1" applyBorder="1" applyAlignment="1" applyProtection="1">
      <alignment horizontal="left" vertical="top" wrapText="1"/>
      <protection hidden="1"/>
    </xf>
    <xf numFmtId="0" fontId="78" fillId="0" borderId="17" xfId="0" applyFont="1" applyBorder="1" applyAlignment="1" applyProtection="1">
      <alignment horizontal="left" vertical="top" wrapText="1"/>
      <protection hidden="1"/>
    </xf>
    <xf numFmtId="0" fontId="78" fillId="0" borderId="14" xfId="0" applyFont="1" applyBorder="1" applyAlignment="1" applyProtection="1">
      <alignment horizontal="left" vertical="top" wrapText="1"/>
      <protection hidden="1"/>
    </xf>
    <xf numFmtId="0" fontId="78" fillId="0" borderId="19" xfId="0" applyFont="1" applyBorder="1" applyAlignment="1" applyProtection="1">
      <alignment horizontal="left" vertical="top" wrapText="1"/>
      <protection hidden="1"/>
    </xf>
    <xf numFmtId="0" fontId="78" fillId="0" borderId="20" xfId="0" applyFont="1" applyBorder="1" applyAlignment="1" applyProtection="1">
      <alignment horizontal="left" vertical="top" wrapText="1"/>
      <protection hidden="1"/>
    </xf>
    <xf numFmtId="0" fontId="88" fillId="0" borderId="18" xfId="0" applyFont="1" applyBorder="1" applyAlignment="1" applyProtection="1">
      <alignment horizontal="left" vertical="top" wrapText="1" indent="1"/>
      <protection hidden="1"/>
    </xf>
    <xf numFmtId="0" fontId="7" fillId="0" borderId="22" xfId="0" applyFont="1" applyBorder="1" applyAlignment="1" applyProtection="1">
      <alignment horizontal="left" vertical="top" wrapText="1" inden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 indent="1"/>
      <protection hidden="1"/>
    </xf>
    <xf numFmtId="0" fontId="75" fillId="0" borderId="0" xfId="0" applyFont="1" applyAlignment="1" applyProtection="1">
      <alignment horizontal="center"/>
      <protection hidden="1"/>
    </xf>
    <xf numFmtId="0" fontId="67" fillId="35" borderId="0" xfId="0" applyFont="1" applyFill="1" applyBorder="1" applyAlignment="1" applyProtection="1">
      <alignment horizontal="center" vertical="center" wrapText="1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17" fillId="34" borderId="23" xfId="42" applyFill="1" applyBorder="1" applyAlignment="1" applyProtection="1">
      <alignment horizontal="center"/>
      <protection hidden="1"/>
    </xf>
    <xf numFmtId="0" fontId="68" fillId="34" borderId="26" xfId="42" applyFont="1" applyFill="1" applyBorder="1" applyAlignment="1" applyProtection="1">
      <alignment horizontal="center" vertical="top" wrapText="1"/>
      <protection hidden="1"/>
    </xf>
    <xf numFmtId="0" fontId="68" fillId="34" borderId="28" xfId="42" applyFont="1" applyFill="1" applyBorder="1" applyAlignment="1" applyProtection="1">
      <alignment horizontal="center" vertical="top" wrapText="1"/>
      <protection hidden="1"/>
    </xf>
    <xf numFmtId="0" fontId="68" fillId="34" borderId="27" xfId="42" applyFont="1" applyFill="1" applyBorder="1" applyAlignment="1" applyProtection="1">
      <alignment horizontal="center" vertical="top" wrapText="1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1" fillId="0" borderId="18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1" fillId="0" borderId="22" xfId="0" applyFont="1" applyBorder="1" applyAlignment="1" applyProtection="1">
      <alignment horizontal="left" vertical="top" wrapText="1" indent="3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7" fillId="0" borderId="11" xfId="0" applyFont="1" applyFill="1" applyBorder="1" applyAlignment="1" applyProtection="1">
      <alignment horizontal="left" vertical="top"/>
      <protection hidden="1"/>
    </xf>
    <xf numFmtId="0" fontId="7" fillId="0" borderId="13" xfId="0" applyFont="1" applyFill="1" applyBorder="1" applyAlignment="1" applyProtection="1">
      <alignment horizontal="left" vertical="top"/>
      <protection hidden="1"/>
    </xf>
    <xf numFmtId="0" fontId="7" fillId="0" borderId="12" xfId="0" applyFont="1" applyFill="1" applyBorder="1" applyAlignment="1" applyProtection="1">
      <alignment horizontal="left" vertical="top"/>
      <protection hidden="1"/>
    </xf>
    <xf numFmtId="0" fontId="77" fillId="0" borderId="15" xfId="0" applyFont="1" applyBorder="1" applyAlignment="1" applyProtection="1">
      <alignment horizontal="left" vertical="top" wrapText="1"/>
      <protection hidden="1"/>
    </xf>
    <xf numFmtId="0" fontId="77" fillId="0" borderId="17" xfId="0" applyFont="1" applyBorder="1" applyAlignment="1" applyProtection="1">
      <alignment horizontal="left" vertical="top" wrapText="1"/>
      <protection hidden="1"/>
    </xf>
    <xf numFmtId="0" fontId="77" fillId="0" borderId="14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 quotePrefix="1">
      <alignment horizontal="left" vertical="top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23" xfId="0" applyFont="1" applyFill="1" applyBorder="1" applyAlignment="1" applyProtection="1">
      <alignment horizontal="center" vertical="top" wrapText="1"/>
      <protection hidden="1"/>
    </xf>
    <xf numFmtId="0" fontId="11" fillId="0" borderId="22" xfId="0" applyFont="1" applyFill="1" applyBorder="1" applyAlignment="1" applyProtection="1">
      <alignment horizontal="center" vertical="top" wrapText="1"/>
      <protection hidden="1"/>
    </xf>
    <xf numFmtId="0" fontId="27" fillId="0" borderId="21" xfId="0" applyFont="1" applyBorder="1" applyAlignment="1" applyProtection="1">
      <alignment horizontal="center" vertical="center"/>
      <protection hidden="1" locked="0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horizontal="center" vertical="top" wrapText="1"/>
      <protection hidden="1"/>
    </xf>
    <xf numFmtId="0" fontId="4" fillId="0" borderId="16" xfId="0" applyFont="1" applyFill="1" applyBorder="1" applyAlignment="1" applyProtection="1">
      <alignment horizontal="center" vertical="top" wrapText="1"/>
      <protection hidden="1"/>
    </xf>
    <xf numFmtId="0" fontId="4" fillId="0" borderId="24" xfId="0" applyFont="1" applyFill="1" applyBorder="1" applyAlignment="1" applyProtection="1">
      <alignment horizontal="center" vertical="top" wrapText="1"/>
      <protection hidden="1"/>
    </xf>
    <xf numFmtId="0" fontId="4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1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0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9</xdr:col>
      <xdr:colOff>781050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495425"/>
          <a:ext cx="631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275</xdr:row>
      <xdr:rowOff>0</xdr:rowOff>
    </xdr:from>
    <xdr:to>
      <xdr:col>6</xdr:col>
      <xdr:colOff>0</xdr:colOff>
      <xdr:row>275</xdr:row>
      <xdr:rowOff>0</xdr:rowOff>
    </xdr:to>
    <xdr:sp>
      <xdr:nvSpPr>
        <xdr:cNvPr id="2" name="Line 116"/>
        <xdr:cNvSpPr>
          <a:spLocks/>
        </xdr:cNvSpPr>
      </xdr:nvSpPr>
      <xdr:spPr>
        <a:xfrm>
          <a:off x="2152650" y="61950600"/>
          <a:ext cx="2266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275</xdr:row>
      <xdr:rowOff>0</xdr:rowOff>
    </xdr:from>
    <xdr:to>
      <xdr:col>8</xdr:col>
      <xdr:colOff>28575</xdr:colOff>
      <xdr:row>275</xdr:row>
      <xdr:rowOff>0</xdr:rowOff>
    </xdr:to>
    <xdr:sp>
      <xdr:nvSpPr>
        <xdr:cNvPr id="3" name="Line 117"/>
        <xdr:cNvSpPr>
          <a:spLocks/>
        </xdr:cNvSpPr>
      </xdr:nvSpPr>
      <xdr:spPr>
        <a:xfrm>
          <a:off x="4419600" y="61950600"/>
          <a:ext cx="1590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276</xdr:row>
      <xdr:rowOff>0</xdr:rowOff>
    </xdr:from>
    <xdr:to>
      <xdr:col>4</xdr:col>
      <xdr:colOff>657225</xdr:colOff>
      <xdr:row>276</xdr:row>
      <xdr:rowOff>0</xdr:rowOff>
    </xdr:to>
    <xdr:sp>
      <xdr:nvSpPr>
        <xdr:cNvPr id="4" name="Line 118"/>
        <xdr:cNvSpPr>
          <a:spLocks/>
        </xdr:cNvSpPr>
      </xdr:nvSpPr>
      <xdr:spPr>
        <a:xfrm>
          <a:off x="2552700" y="62255400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302</xdr:row>
      <xdr:rowOff>0</xdr:rowOff>
    </xdr:from>
    <xdr:to>
      <xdr:col>9</xdr:col>
      <xdr:colOff>781050</xdr:colOff>
      <xdr:row>302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67075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301</xdr:row>
      <xdr:rowOff>0</xdr:rowOff>
    </xdr:from>
    <xdr:to>
      <xdr:col>9</xdr:col>
      <xdr:colOff>781050</xdr:colOff>
      <xdr:row>301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668845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303</xdr:row>
      <xdr:rowOff>0</xdr:rowOff>
    </xdr:from>
    <xdr:to>
      <xdr:col>9</xdr:col>
      <xdr:colOff>781050</xdr:colOff>
      <xdr:row>303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67275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293</xdr:row>
      <xdr:rowOff>180975</xdr:rowOff>
    </xdr:from>
    <xdr:to>
      <xdr:col>4</xdr:col>
      <xdr:colOff>571500</xdr:colOff>
      <xdr:row>293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276475" y="6573202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180975</xdr:rowOff>
    </xdr:from>
    <xdr:to>
      <xdr:col>9</xdr:col>
      <xdr:colOff>781050</xdr:colOff>
      <xdr:row>293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638550" y="65732025"/>
          <a:ext cx="390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279</xdr:row>
      <xdr:rowOff>0</xdr:rowOff>
    </xdr:from>
    <xdr:to>
      <xdr:col>4</xdr:col>
      <xdr:colOff>466725</xdr:colOff>
      <xdr:row>279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62855475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279</xdr:row>
      <xdr:rowOff>0</xdr:rowOff>
    </xdr:from>
    <xdr:to>
      <xdr:col>9</xdr:col>
      <xdr:colOff>781050</xdr:colOff>
      <xdr:row>279</xdr:row>
      <xdr:rowOff>0</xdr:rowOff>
    </xdr:to>
    <xdr:sp>
      <xdr:nvSpPr>
        <xdr:cNvPr id="11" name="Line 125"/>
        <xdr:cNvSpPr>
          <a:spLocks/>
        </xdr:cNvSpPr>
      </xdr:nvSpPr>
      <xdr:spPr>
        <a:xfrm>
          <a:off x="3552825" y="62855475"/>
          <a:ext cx="399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280</xdr:row>
      <xdr:rowOff>190500</xdr:rowOff>
    </xdr:from>
    <xdr:to>
      <xdr:col>4</xdr:col>
      <xdr:colOff>466725</xdr:colOff>
      <xdr:row>280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63246000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280</xdr:row>
      <xdr:rowOff>190500</xdr:rowOff>
    </xdr:from>
    <xdr:to>
      <xdr:col>9</xdr:col>
      <xdr:colOff>781050</xdr:colOff>
      <xdr:row>280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552825" y="63246000"/>
          <a:ext cx="399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282</xdr:row>
      <xdr:rowOff>190500</xdr:rowOff>
    </xdr:from>
    <xdr:to>
      <xdr:col>4</xdr:col>
      <xdr:colOff>466725</xdr:colOff>
      <xdr:row>282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57375" y="63646050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282</xdr:row>
      <xdr:rowOff>190500</xdr:rowOff>
    </xdr:from>
    <xdr:to>
      <xdr:col>9</xdr:col>
      <xdr:colOff>781050</xdr:colOff>
      <xdr:row>282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562350" y="63646050"/>
          <a:ext cx="398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284</xdr:row>
      <xdr:rowOff>190500</xdr:rowOff>
    </xdr:from>
    <xdr:to>
      <xdr:col>4</xdr:col>
      <xdr:colOff>466725</xdr:colOff>
      <xdr:row>284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57375" y="64046100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284</xdr:row>
      <xdr:rowOff>190500</xdr:rowOff>
    </xdr:from>
    <xdr:to>
      <xdr:col>9</xdr:col>
      <xdr:colOff>781050</xdr:colOff>
      <xdr:row>284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571875" y="64046100"/>
          <a:ext cx="397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303</xdr:row>
      <xdr:rowOff>200025</xdr:rowOff>
    </xdr:from>
    <xdr:to>
      <xdr:col>9</xdr:col>
      <xdr:colOff>781050</xdr:colOff>
      <xdr:row>303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67475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291</xdr:row>
      <xdr:rowOff>171450</xdr:rowOff>
    </xdr:from>
    <xdr:to>
      <xdr:col>9</xdr:col>
      <xdr:colOff>781050</xdr:colOff>
      <xdr:row>291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65322450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190500</xdr:rowOff>
    </xdr:from>
    <xdr:to>
      <xdr:col>9</xdr:col>
      <xdr:colOff>771525</xdr:colOff>
      <xdr:row>10</xdr:row>
      <xdr:rowOff>190500</xdr:rowOff>
    </xdr:to>
    <xdr:sp>
      <xdr:nvSpPr>
        <xdr:cNvPr id="20" name="Line 54"/>
        <xdr:cNvSpPr>
          <a:spLocks/>
        </xdr:cNvSpPr>
      </xdr:nvSpPr>
      <xdr:spPr>
        <a:xfrm>
          <a:off x="1219200" y="1695450"/>
          <a:ext cx="631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4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30.125" style="3" customWidth="1"/>
    <col min="2" max="2" width="3.125" style="3" bestFit="1" customWidth="1"/>
    <col min="3" max="3" width="7.625" style="3" customWidth="1"/>
    <col min="4" max="4" width="5.875" style="3" customWidth="1"/>
    <col min="5" max="5" width="18.625" style="3" customWidth="1"/>
    <col min="6" max="6" width="7.375" style="3" customWidth="1"/>
    <col min="7" max="7" width="3.875" style="3" bestFit="1" customWidth="1"/>
    <col min="8" max="8" width="4.75390625" style="3" customWidth="1"/>
    <col min="9" max="9" width="32.25390625" style="3" customWidth="1"/>
    <col min="10" max="10" width="11.875" style="3" customWidth="1"/>
    <col min="11" max="11" width="25.625" style="212" hidden="1" customWidth="1"/>
    <col min="12" max="12" width="14.00390625" style="211" hidden="1" customWidth="1"/>
    <col min="13" max="13" width="12.75390625" style="214" hidden="1" customWidth="1"/>
    <col min="14" max="16" width="0" style="3" hidden="1" customWidth="1"/>
    <col min="17" max="16384" width="9.125" style="3" customWidth="1"/>
  </cols>
  <sheetData>
    <row r="1" spans="1:10" ht="15.75">
      <c r="A1" s="470" t="str">
        <f>A78</f>
        <v>Введите данные в ячейки, выделенные голубым и зеленым цветом</v>
      </c>
      <c r="B1" s="471"/>
      <c r="C1" s="471"/>
      <c r="D1" s="471"/>
      <c r="E1" s="471"/>
      <c r="F1" s="471"/>
      <c r="G1" s="471"/>
      <c r="H1" s="471"/>
      <c r="I1" s="471"/>
      <c r="J1" s="367"/>
    </row>
    <row r="2" spans="1:10" ht="13.5" customHeight="1">
      <c r="A2" s="463"/>
      <c r="B2" s="464"/>
      <c r="C2" s="464"/>
      <c r="D2" s="464"/>
      <c r="E2" s="464"/>
      <c r="F2" s="464"/>
      <c r="G2" s="464"/>
      <c r="H2" s="464"/>
      <c r="I2" s="464"/>
      <c r="J2" s="393"/>
    </row>
    <row r="3" spans="1:10" ht="9" customHeight="1" thickBot="1">
      <c r="A3" s="404"/>
      <c r="B3" s="405"/>
      <c r="C3" s="405"/>
      <c r="D3" s="405"/>
      <c r="E3" s="405"/>
      <c r="F3" s="405"/>
      <c r="G3" s="405"/>
      <c r="H3" s="405"/>
      <c r="I3" s="405"/>
      <c r="J3" s="406"/>
    </row>
    <row r="4" spans="1:10" ht="16.5" thickBot="1">
      <c r="A4" s="318" t="s">
        <v>201</v>
      </c>
      <c r="B4" s="473">
        <v>1</v>
      </c>
      <c r="C4" s="474"/>
      <c r="D4" s="164"/>
      <c r="E4" s="305" t="str">
        <f aca="true" t="shared" si="0" ref="E4:E16">VLOOKUP(A81,$A$81:$H$93,$B$4+1)</f>
        <v>Балашиха</v>
      </c>
      <c r="F4" s="306"/>
      <c r="G4" s="146"/>
      <c r="H4" s="472" t="str">
        <f>"Экспертное заключение   
 "&amp;ЭЗ!A3</f>
        <v>Экспертное заключение   
 на концертмейстера 
</v>
      </c>
      <c r="I4" s="472"/>
      <c r="J4" s="394"/>
    </row>
    <row r="5" spans="1:10" ht="10.5" customHeight="1">
      <c r="A5" s="319"/>
      <c r="B5" s="164"/>
      <c r="C5" s="164"/>
      <c r="D5" s="164"/>
      <c r="E5" s="307" t="str">
        <f t="shared" si="0"/>
        <v>Железнодорожный</v>
      </c>
      <c r="F5" s="308"/>
      <c r="G5" s="29"/>
      <c r="H5" s="472"/>
      <c r="I5" s="472"/>
      <c r="J5" s="394"/>
    </row>
    <row r="6" spans="1:10" ht="10.5" customHeight="1">
      <c r="A6" s="319"/>
      <c r="B6" s="164"/>
      <c r="C6" s="164"/>
      <c r="D6" s="164"/>
      <c r="E6" s="307" t="str">
        <f t="shared" si="0"/>
        <v>Ногинский</v>
      </c>
      <c r="F6" s="308"/>
      <c r="G6" s="29"/>
      <c r="H6" s="472"/>
      <c r="I6" s="472"/>
      <c r="J6" s="394"/>
    </row>
    <row r="7" spans="1:10" ht="10.5" customHeight="1">
      <c r="A7" s="319"/>
      <c r="B7" s="164"/>
      <c r="C7" s="164"/>
      <c r="D7" s="164"/>
      <c r="E7" s="307" t="str">
        <f t="shared" si="0"/>
        <v>Орехово-Зуево</v>
      </c>
      <c r="F7" s="308"/>
      <c r="G7" s="29"/>
      <c r="H7" s="472"/>
      <c r="I7" s="472"/>
      <c r="J7" s="394"/>
    </row>
    <row r="8" spans="1:10" ht="10.5" customHeight="1">
      <c r="A8" s="319"/>
      <c r="B8" s="164"/>
      <c r="C8" s="164"/>
      <c r="D8" s="164"/>
      <c r="E8" s="307" t="str">
        <f t="shared" si="0"/>
        <v>Орехово-Зуевский</v>
      </c>
      <c r="F8" s="308"/>
      <c r="G8" s="29"/>
      <c r="H8" s="472"/>
      <c r="I8" s="472"/>
      <c r="J8" s="394"/>
    </row>
    <row r="9" spans="1:10" ht="10.5" customHeight="1">
      <c r="A9" s="319"/>
      <c r="B9" s="164"/>
      <c r="C9" s="164"/>
      <c r="D9" s="164"/>
      <c r="E9" s="307" t="str">
        <f t="shared" si="0"/>
        <v>Павлово-Посадский</v>
      </c>
      <c r="F9" s="308"/>
      <c r="G9" s="29"/>
      <c r="H9" s="472"/>
      <c r="I9" s="472"/>
      <c r="J9" s="394"/>
    </row>
    <row r="10" spans="1:10" ht="10.5" customHeight="1">
      <c r="A10" s="319"/>
      <c r="B10" s="164"/>
      <c r="C10" s="164"/>
      <c r="D10" s="164"/>
      <c r="E10" s="307" t="str">
        <f t="shared" si="0"/>
        <v>Реутов</v>
      </c>
      <c r="F10" s="308"/>
      <c r="G10" s="29"/>
      <c r="H10" s="472"/>
      <c r="I10" s="472"/>
      <c r="J10" s="394"/>
    </row>
    <row r="11" spans="1:10" ht="10.5" customHeight="1">
      <c r="A11" s="319"/>
      <c r="B11" s="164"/>
      <c r="C11" s="164"/>
      <c r="D11" s="164"/>
      <c r="E11" s="307" t="str">
        <f t="shared" si="0"/>
        <v>Черноголовка</v>
      </c>
      <c r="F11" s="308"/>
      <c r="G11" s="29"/>
      <c r="H11" s="472"/>
      <c r="I11" s="472"/>
      <c r="J11" s="394"/>
    </row>
    <row r="12" spans="1:10" ht="10.5" customHeight="1">
      <c r="A12" s="319"/>
      <c r="B12" s="164"/>
      <c r="C12" s="164"/>
      <c r="D12" s="164"/>
      <c r="E12" s="307" t="str">
        <f t="shared" si="0"/>
        <v>Электрогорск</v>
      </c>
      <c r="F12" s="308"/>
      <c r="G12" s="29"/>
      <c r="H12" s="472"/>
      <c r="I12" s="472"/>
      <c r="J12" s="394"/>
    </row>
    <row r="13" spans="1:10" ht="10.5" customHeight="1">
      <c r="A13" s="319"/>
      <c r="B13" s="164"/>
      <c r="C13" s="164"/>
      <c r="D13" s="164"/>
      <c r="E13" s="307" t="str">
        <f t="shared" si="0"/>
        <v>Электросталь</v>
      </c>
      <c r="F13" s="308"/>
      <c r="G13" s="29"/>
      <c r="H13" s="472"/>
      <c r="I13" s="472"/>
      <c r="J13" s="394"/>
    </row>
    <row r="14" spans="1:10" ht="10.5" customHeight="1">
      <c r="A14" s="319"/>
      <c r="B14" s="164"/>
      <c r="C14" s="164"/>
      <c r="D14" s="164"/>
      <c r="E14" s="307">
        <f t="shared" si="0"/>
        <v>0</v>
      </c>
      <c r="F14" s="308"/>
      <c r="G14" s="29"/>
      <c r="H14" s="472"/>
      <c r="I14" s="472"/>
      <c r="J14" s="394"/>
    </row>
    <row r="15" spans="1:10" ht="10.5" customHeight="1">
      <c r="A15" s="319"/>
      <c r="B15" s="164"/>
      <c r="C15" s="164"/>
      <c r="D15" s="164"/>
      <c r="E15" s="307">
        <f t="shared" si="0"/>
        <v>0</v>
      </c>
      <c r="F15" s="308"/>
      <c r="G15" s="29"/>
      <c r="H15" s="472"/>
      <c r="I15" s="472"/>
      <c r="J15" s="394"/>
    </row>
    <row r="16" spans="1:10" ht="10.5" customHeight="1">
      <c r="A16" s="319"/>
      <c r="B16" s="29"/>
      <c r="C16" s="29"/>
      <c r="D16" s="29"/>
      <c r="E16" s="309">
        <f t="shared" si="0"/>
        <v>0</v>
      </c>
      <c r="F16" s="310"/>
      <c r="G16" s="29"/>
      <c r="H16" s="29"/>
      <c r="I16" s="29"/>
      <c r="J16" s="351"/>
    </row>
    <row r="17" spans="1:10" ht="15">
      <c r="A17" s="475" t="s">
        <v>116</v>
      </c>
      <c r="B17" s="454"/>
      <c r="C17" s="454"/>
      <c r="D17" s="454"/>
      <c r="E17" s="454"/>
      <c r="F17" s="454"/>
      <c r="G17" s="454"/>
      <c r="H17" s="454"/>
      <c r="I17" s="454"/>
      <c r="J17" s="334"/>
    </row>
    <row r="18" spans="1:13" ht="12.75">
      <c r="A18" s="319"/>
      <c r="B18" s="29"/>
      <c r="C18" s="29"/>
      <c r="D18" s="29"/>
      <c r="E18" s="29"/>
      <c r="F18" s="29"/>
      <c r="G18" s="29"/>
      <c r="H18" s="29"/>
      <c r="I18" s="29"/>
      <c r="J18" s="351"/>
      <c r="K18" s="212" t="s">
        <v>257</v>
      </c>
      <c r="L18" s="211" t="s">
        <v>258</v>
      </c>
      <c r="M18" s="214" t="s">
        <v>259</v>
      </c>
    </row>
    <row r="19" spans="1:13" ht="15">
      <c r="A19" s="447" t="s">
        <v>117</v>
      </c>
      <c r="B19" s="449"/>
      <c r="C19" s="462"/>
      <c r="D19" s="462"/>
      <c r="E19" s="462"/>
      <c r="F19" s="462"/>
      <c r="G19" s="462"/>
      <c r="H19" s="462"/>
      <c r="I19" s="462"/>
      <c r="J19" s="351"/>
      <c r="K19" s="213">
        <f>IF(LEN(L19)&gt;40,M19,L19)</f>
      </c>
      <c r="L19" s="211">
        <f>PROPER(TRIM(C19))</f>
      </c>
      <c r="M19" s="214">
        <f>IF(L19="","",LEFT(L19,(FIND(" ",L19)+1))&amp;"."&amp;MID(L19,FIND(" ",L19,FIND(" ",L19)+1)+1,1)&amp;".")</f>
      </c>
    </row>
    <row r="20" spans="1:11" ht="4.5" customHeight="1">
      <c r="A20" s="320"/>
      <c r="B20" s="163"/>
      <c r="C20" s="241"/>
      <c r="D20" s="241"/>
      <c r="E20" s="241"/>
      <c r="F20" s="241"/>
      <c r="G20" s="241"/>
      <c r="H20" s="241"/>
      <c r="I20" s="241"/>
      <c r="J20" s="351"/>
      <c r="K20" s="242"/>
    </row>
    <row r="21" spans="1:11" ht="15">
      <c r="A21" s="447" t="s">
        <v>118</v>
      </c>
      <c r="B21" s="449"/>
      <c r="C21" s="449"/>
      <c r="D21" s="469" t="s">
        <v>278</v>
      </c>
      <c r="E21" s="469"/>
      <c r="F21" s="469"/>
      <c r="G21" s="468" t="s">
        <v>64</v>
      </c>
      <c r="H21" s="468"/>
      <c r="I21" s="468"/>
      <c r="J21" s="351"/>
      <c r="K21" s="213"/>
    </row>
    <row r="22" spans="1:11" ht="5.25" customHeight="1">
      <c r="A22" s="320"/>
      <c r="B22" s="163"/>
      <c r="C22" s="241"/>
      <c r="D22" s="241"/>
      <c r="E22" s="241"/>
      <c r="F22" s="241"/>
      <c r="G22" s="241"/>
      <c r="H22" s="241"/>
      <c r="I22" s="241"/>
      <c r="J22" s="351"/>
      <c r="K22" s="242"/>
    </row>
    <row r="23" spans="1:12" ht="15">
      <c r="A23" s="447" t="s">
        <v>186</v>
      </c>
      <c r="B23" s="449"/>
      <c r="C23" s="466" t="s">
        <v>379</v>
      </c>
      <c r="D23" s="466"/>
      <c r="E23" s="466"/>
      <c r="F23" s="466"/>
      <c r="G23" s="466"/>
      <c r="H23" s="466"/>
      <c r="I23" s="466"/>
      <c r="J23" s="351"/>
      <c r="K23" s="228">
        <f>LEN(C23)</f>
        <v>114</v>
      </c>
      <c r="L23" s="211" t="s">
        <v>378</v>
      </c>
    </row>
    <row r="24" spans="1:10" ht="29.25" customHeight="1">
      <c r="A24" s="445"/>
      <c r="B24" s="446"/>
      <c r="C24" s="467"/>
      <c r="D24" s="467"/>
      <c r="E24" s="467"/>
      <c r="F24" s="467"/>
      <c r="G24" s="467"/>
      <c r="H24" s="467"/>
      <c r="I24" s="467"/>
      <c r="J24" s="351"/>
    </row>
    <row r="25" spans="1:10" ht="4.5" customHeight="1">
      <c r="A25" s="321"/>
      <c r="B25" s="209"/>
      <c r="C25" s="243"/>
      <c r="D25" s="243"/>
      <c r="E25" s="243"/>
      <c r="F25" s="243"/>
      <c r="G25" s="243"/>
      <c r="H25" s="243"/>
      <c r="I25" s="243"/>
      <c r="J25" s="395"/>
    </row>
    <row r="26" spans="1:12" ht="15">
      <c r="A26" s="447" t="s">
        <v>187</v>
      </c>
      <c r="B26" s="448"/>
      <c r="C26" s="451" t="s">
        <v>249</v>
      </c>
      <c r="D26" s="451"/>
      <c r="E26" s="451"/>
      <c r="F26" s="451"/>
      <c r="G26" s="451"/>
      <c r="H26" s="451"/>
      <c r="I26" s="165"/>
      <c r="J26" s="396"/>
      <c r="K26" s="3" t="str">
        <f>LOWER(TRIM(C26))</f>
        <v>концертмейстер</v>
      </c>
      <c r="L26" s="228">
        <f>LEN(K27)</f>
        <v>15</v>
      </c>
    </row>
    <row r="27" spans="1:12" ht="15" hidden="1">
      <c r="A27" s="320" t="str">
        <f>K28</f>
        <v>-</v>
      </c>
      <c r="B27" s="237"/>
      <c r="C27" s="452"/>
      <c r="D27" s="452"/>
      <c r="E27" s="452"/>
      <c r="F27" s="452"/>
      <c r="G27" s="452"/>
      <c r="H27" s="452"/>
      <c r="I27" s="165"/>
      <c r="J27" s="396"/>
      <c r="K27" s="229" t="str">
        <f>IF(C26="",LOWER(TRIM(C27)),K26&amp;" "&amp;TRIM(C27))</f>
        <v>концертмейстер </v>
      </c>
      <c r="L27" s="228">
        <f>IF(C26="",0,1)</f>
        <v>1</v>
      </c>
    </row>
    <row r="28" spans="1:11" ht="13.5" customHeight="1">
      <c r="A28" s="319"/>
      <c r="B28" s="32"/>
      <c r="C28" s="455">
        <f>IF(A27="-",IF(C26="","укажите должность, если она отсутствует в предложенном списке в строке 'Должность' ",""),"укажите специализацию (учителя/преподавателя)  ")</f>
      </c>
      <c r="D28" s="455"/>
      <c r="E28" s="455"/>
      <c r="F28" s="455"/>
      <c r="G28" s="455"/>
      <c r="H28" s="455"/>
      <c r="I28" s="455"/>
      <c r="J28" s="397"/>
      <c r="K28" s="3" t="str">
        <f>IF(C26="","-",IF(VLOOKUP(C26,A99:C133,3)="v","Специализация","-"))</f>
        <v>-</v>
      </c>
    </row>
    <row r="29" spans="1:11" ht="0.75" customHeight="1" hidden="1">
      <c r="A29" s="320"/>
      <c r="B29" s="163"/>
      <c r="C29" s="29"/>
      <c r="D29" s="29"/>
      <c r="E29" s="29"/>
      <c r="F29" s="29"/>
      <c r="G29" s="29"/>
      <c r="H29" s="29"/>
      <c r="I29" s="29"/>
      <c r="J29" s="351"/>
      <c r="K29" s="229"/>
    </row>
    <row r="30" spans="1:11" ht="15" hidden="1">
      <c r="A30" s="322" t="str">
        <f>IF(OR(C26&lt;&gt;"",C27&lt;&gt;""),"В ЭЗ будет указана должность: ","")</f>
        <v>В ЭЗ будет указана должность: </v>
      </c>
      <c r="B30" s="238"/>
      <c r="C30" s="456" t="str">
        <f>K27</f>
        <v>концертмейстер </v>
      </c>
      <c r="D30" s="456"/>
      <c r="E30" s="456"/>
      <c r="F30" s="456"/>
      <c r="G30" s="456"/>
      <c r="H30" s="456"/>
      <c r="I30" s="456"/>
      <c r="J30" s="398"/>
      <c r="K30" s="229"/>
    </row>
    <row r="31" spans="1:11" ht="6.75" customHeight="1" hidden="1">
      <c r="A31" s="323" t="str">
        <f>IF(D31="","","В ЭЗ будет указана квалификация:")</f>
        <v>В ЭЗ будет указана квалификация:</v>
      </c>
      <c r="B31" s="302"/>
      <c r="C31" s="303"/>
      <c r="D31" s="304" t="str">
        <f>IF(C26&lt;&gt;"",ЭЗ!L36,"")</f>
        <v>концертмейстера</v>
      </c>
      <c r="E31" s="303"/>
      <c r="F31" s="303"/>
      <c r="G31" s="303"/>
      <c r="H31" s="303"/>
      <c r="I31" s="303"/>
      <c r="J31" s="399"/>
      <c r="K31" s="229"/>
    </row>
    <row r="32" spans="1:11" ht="15" hidden="1">
      <c r="A32" s="320"/>
      <c r="B32" s="163"/>
      <c r="C32" s="236"/>
      <c r="D32" s="236"/>
      <c r="E32" s="236"/>
      <c r="F32" s="236"/>
      <c r="G32" s="236"/>
      <c r="H32" s="230"/>
      <c r="I32" s="230"/>
      <c r="J32" s="400"/>
      <c r="K32" s="229"/>
    </row>
    <row r="33" spans="1:10" ht="12.75" hidden="1">
      <c r="A33" s="319"/>
      <c r="B33" s="29"/>
      <c r="C33" s="29"/>
      <c r="D33" s="29"/>
      <c r="E33" s="29"/>
      <c r="F33" s="29"/>
      <c r="G33" s="29"/>
      <c r="H33" s="29"/>
      <c r="I33" s="29"/>
      <c r="J33" s="351"/>
    </row>
    <row r="34" spans="1:10" ht="15">
      <c r="A34" s="447" t="s">
        <v>198</v>
      </c>
      <c r="B34" s="449"/>
      <c r="C34" s="449"/>
      <c r="D34" s="231">
        <v>2</v>
      </c>
      <c r="E34" s="232" t="s">
        <v>203</v>
      </c>
      <c r="F34" s="165"/>
      <c r="G34" s="165"/>
      <c r="H34" s="165"/>
      <c r="I34" s="165"/>
      <c r="J34" s="396"/>
    </row>
    <row r="35" spans="1:10" ht="15">
      <c r="A35" s="447" t="s">
        <v>199</v>
      </c>
      <c r="B35" s="449"/>
      <c r="C35" s="449"/>
      <c r="D35" s="450" t="s">
        <v>310</v>
      </c>
      <c r="E35" s="450"/>
      <c r="F35" s="461" t="s">
        <v>200</v>
      </c>
      <c r="G35" s="461"/>
      <c r="H35" s="461"/>
      <c r="I35" s="324"/>
      <c r="J35" s="396"/>
    </row>
    <row r="36" spans="1:10" ht="15">
      <c r="A36" s="320"/>
      <c r="B36" s="163"/>
      <c r="C36" s="163"/>
      <c r="D36" s="244"/>
      <c r="E36" s="244"/>
      <c r="F36" s="208"/>
      <c r="G36" s="208"/>
      <c r="H36" s="208"/>
      <c r="I36" s="314"/>
      <c r="J36" s="401"/>
    </row>
    <row r="37" spans="1:10" ht="15">
      <c r="A37" s="320" t="s">
        <v>119</v>
      </c>
      <c r="B37" s="163"/>
      <c r="C37" s="163"/>
      <c r="D37" s="460" t="s">
        <v>185</v>
      </c>
      <c r="E37" s="460"/>
      <c r="F37" s="84"/>
      <c r="G37" s="84"/>
      <c r="H37" s="84"/>
      <c r="I37" s="84"/>
      <c r="J37" s="347"/>
    </row>
    <row r="38" spans="1:10" ht="12.75">
      <c r="A38" s="319"/>
      <c r="B38" s="29"/>
      <c r="C38" s="29"/>
      <c r="D38" s="29"/>
      <c r="E38" s="29"/>
      <c r="F38" s="29"/>
      <c r="G38" s="29"/>
      <c r="H38" s="29"/>
      <c r="I38" s="29"/>
      <c r="J38" s="351"/>
    </row>
    <row r="39" spans="1:19" ht="29.25" customHeight="1">
      <c r="A39" s="453" t="s">
        <v>355</v>
      </c>
      <c r="B39" s="454"/>
      <c r="C39" s="454"/>
      <c r="D39" s="454"/>
      <c r="E39" s="454"/>
      <c r="F39" s="454"/>
      <c r="G39" s="454"/>
      <c r="H39" s="454"/>
      <c r="I39" s="454"/>
      <c r="J39" s="334"/>
      <c r="K39" s="244"/>
      <c r="L39" s="212"/>
      <c r="M39" s="211"/>
      <c r="N39" s="33"/>
      <c r="O39" s="33"/>
      <c r="P39" s="33"/>
      <c r="Q39" s="33"/>
      <c r="R39" s="33"/>
      <c r="S39" s="33"/>
    </row>
    <row r="40" spans="1:19" ht="15">
      <c r="A40" s="335"/>
      <c r="B40" s="336"/>
      <c r="C40" s="336"/>
      <c r="D40" s="336"/>
      <c r="E40" s="336"/>
      <c r="F40" s="336"/>
      <c r="G40" s="337"/>
      <c r="H40" s="337"/>
      <c r="I40" s="338"/>
      <c r="J40" s="339"/>
      <c r="K40" s="84"/>
      <c r="L40" s="212"/>
      <c r="M40" s="211"/>
      <c r="N40" s="33"/>
      <c r="O40" s="33"/>
      <c r="P40" s="33"/>
      <c r="Q40" s="33"/>
      <c r="R40" s="33"/>
      <c r="S40" s="33"/>
    </row>
    <row r="41" spans="1:19" ht="15">
      <c r="A41" s="320" t="s">
        <v>356</v>
      </c>
      <c r="B41" s="163"/>
      <c r="C41" s="163"/>
      <c r="D41" s="163"/>
      <c r="E41" s="163"/>
      <c r="F41" s="29"/>
      <c r="G41" s="465" t="s">
        <v>310</v>
      </c>
      <c r="H41" s="465"/>
      <c r="I41" s="341" t="s">
        <v>357</v>
      </c>
      <c r="J41" s="342"/>
      <c r="K41" s="29"/>
      <c r="L41" s="228"/>
      <c r="M41" s="343"/>
      <c r="N41" s="33"/>
      <c r="O41" s="33"/>
      <c r="P41" s="33"/>
      <c r="Q41" s="33"/>
      <c r="R41" s="33"/>
      <c r="S41" s="33"/>
    </row>
    <row r="42" spans="1:19" ht="15" customHeight="1">
      <c r="A42" s="479" t="s">
        <v>381</v>
      </c>
      <c r="B42" s="480"/>
      <c r="C42" s="480"/>
      <c r="D42" s="480"/>
      <c r="E42" s="480"/>
      <c r="F42" s="480"/>
      <c r="G42" s="465" t="s">
        <v>310</v>
      </c>
      <c r="H42" s="465"/>
      <c r="I42" s="341" t="s">
        <v>358</v>
      </c>
      <c r="J42" s="345"/>
      <c r="K42" s="29"/>
      <c r="L42" s="228"/>
      <c r="M42" s="346">
        <v>0</v>
      </c>
      <c r="N42" s="33"/>
      <c r="O42" s="33"/>
      <c r="P42" s="33"/>
      <c r="Q42" s="33"/>
      <c r="R42" s="33"/>
      <c r="S42" s="33"/>
    </row>
    <row r="43" spans="1:19" ht="15">
      <c r="A43" s="479"/>
      <c r="B43" s="480"/>
      <c r="C43" s="480"/>
      <c r="D43" s="480"/>
      <c r="E43" s="480"/>
      <c r="F43" s="480"/>
      <c r="G43" s="163"/>
      <c r="H43" s="163"/>
      <c r="I43" s="341"/>
      <c r="J43" s="347"/>
      <c r="K43" s="29"/>
      <c r="L43" s="228"/>
      <c r="M43" s="346"/>
      <c r="N43" s="33"/>
      <c r="O43" s="33"/>
      <c r="P43" s="33"/>
      <c r="Q43" s="33"/>
      <c r="R43" s="33"/>
      <c r="S43" s="33"/>
    </row>
    <row r="44" spans="1:19" ht="2.25" customHeight="1">
      <c r="A44" s="320"/>
      <c r="B44" s="163"/>
      <c r="C44" s="163"/>
      <c r="D44" s="163"/>
      <c r="E44" s="163"/>
      <c r="F44" s="29"/>
      <c r="G44" s="163"/>
      <c r="H44" s="163"/>
      <c r="I44" s="84"/>
      <c r="J44" s="347"/>
      <c r="K44" s="29"/>
      <c r="L44" s="228"/>
      <c r="M44" s="343"/>
      <c r="N44" s="33"/>
      <c r="O44" s="33"/>
      <c r="P44" s="33"/>
      <c r="Q44" s="33"/>
      <c r="R44" s="33"/>
      <c r="S44" s="33"/>
    </row>
    <row r="45" spans="1:19" ht="15">
      <c r="A45" s="320" t="s">
        <v>359</v>
      </c>
      <c r="B45" s="163"/>
      <c r="C45" s="163"/>
      <c r="D45" s="163"/>
      <c r="E45" s="163"/>
      <c r="F45" s="29"/>
      <c r="G45" s="465" t="s">
        <v>310</v>
      </c>
      <c r="H45" s="465"/>
      <c r="I45" s="341"/>
      <c r="J45" s="347"/>
      <c r="K45" s="29"/>
      <c r="L45" s="228"/>
      <c r="M45" s="346">
        <v>0</v>
      </c>
      <c r="N45" s="33"/>
      <c r="O45" s="33"/>
      <c r="P45" s="33"/>
      <c r="Q45" s="33"/>
      <c r="R45" s="33"/>
      <c r="S45" s="33"/>
    </row>
    <row r="46" spans="1:19" ht="15">
      <c r="A46" s="320" t="s">
        <v>360</v>
      </c>
      <c r="B46" s="163"/>
      <c r="C46" s="163"/>
      <c r="D46" s="163"/>
      <c r="E46" s="163"/>
      <c r="F46" s="29"/>
      <c r="G46" s="465" t="s">
        <v>310</v>
      </c>
      <c r="H46" s="465"/>
      <c r="I46" s="341" t="s">
        <v>361</v>
      </c>
      <c r="J46" s="342"/>
      <c r="K46" s="29"/>
      <c r="L46" s="228"/>
      <c r="M46" s="346">
        <v>0</v>
      </c>
      <c r="N46" s="33"/>
      <c r="O46" s="33"/>
      <c r="P46" s="33"/>
      <c r="Q46" s="33"/>
      <c r="R46" s="33"/>
      <c r="S46" s="33"/>
    </row>
    <row r="47" spans="1:19" ht="10.5" customHeight="1">
      <c r="A47" s="320"/>
      <c r="B47" s="163"/>
      <c r="C47" s="163"/>
      <c r="D47" s="163"/>
      <c r="E47" s="163"/>
      <c r="F47" s="29"/>
      <c r="G47" s="29"/>
      <c r="H47" s="29"/>
      <c r="I47" s="341"/>
      <c r="J47" s="347"/>
      <c r="K47" s="29"/>
      <c r="L47" s="228"/>
      <c r="M47" s="346"/>
      <c r="N47" s="33"/>
      <c r="O47" s="33"/>
      <c r="P47" s="33"/>
      <c r="Q47" s="33"/>
      <c r="R47" s="33"/>
      <c r="S47" s="33"/>
    </row>
    <row r="48" spans="1:19" ht="15">
      <c r="A48" s="320" t="str">
        <f>"Курсы повышения квалификации (не менее "&amp;D138&amp;"ч.)"</f>
        <v>Курсы повышения квалификации (не менее 72ч.)</v>
      </c>
      <c r="B48" s="163"/>
      <c r="C48" s="163"/>
      <c r="D48" s="163"/>
      <c r="E48" s="163"/>
      <c r="F48" s="29"/>
      <c r="G48" s="465" t="s">
        <v>310</v>
      </c>
      <c r="H48" s="465"/>
      <c r="I48" s="84"/>
      <c r="J48" s="347"/>
      <c r="K48" s="84"/>
      <c r="L48" s="228"/>
      <c r="M48" s="343"/>
      <c r="N48" s="33"/>
      <c r="O48" s="33"/>
      <c r="P48" s="33"/>
      <c r="Q48" s="33"/>
      <c r="R48" s="33"/>
      <c r="S48" s="33"/>
    </row>
    <row r="49" spans="1:14" ht="15" hidden="1">
      <c r="A49" s="348" t="s">
        <v>362</v>
      </c>
      <c r="B49" s="349" t="s">
        <v>363</v>
      </c>
      <c r="C49" s="29"/>
      <c r="D49" s="29"/>
      <c r="E49" s="29"/>
      <c r="F49" s="350" t="str">
        <f>IF(COUNTIF(G41:H48,"да"),"нет","да")</f>
        <v>да</v>
      </c>
      <c r="G49" s="29"/>
      <c r="H49" s="29"/>
      <c r="I49" s="29"/>
      <c r="J49" s="351"/>
      <c r="K49" s="361"/>
      <c r="L49" s="228"/>
      <c r="M49" s="352"/>
      <c r="N49" s="29"/>
    </row>
    <row r="50" spans="1:14" ht="12.75" hidden="1">
      <c r="A50" s="476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0" s="477"/>
      <c r="C50" s="477"/>
      <c r="D50" s="477"/>
      <c r="E50" s="477"/>
      <c r="F50" s="477"/>
      <c r="G50" s="477"/>
      <c r="H50" s="477"/>
      <c r="I50" s="477"/>
      <c r="J50" s="478"/>
      <c r="K50" s="361"/>
      <c r="L50" s="228"/>
      <c r="M50" s="352"/>
      <c r="N50" s="29"/>
    </row>
    <row r="51" spans="1:14" ht="12.75" hidden="1">
      <c r="A51" s="476"/>
      <c r="B51" s="477"/>
      <c r="C51" s="477"/>
      <c r="D51" s="477"/>
      <c r="E51" s="477"/>
      <c r="F51" s="477"/>
      <c r="G51" s="477"/>
      <c r="H51" s="477"/>
      <c r="I51" s="477"/>
      <c r="J51" s="478"/>
      <c r="K51" s="361"/>
      <c r="L51" s="228"/>
      <c r="M51" s="352"/>
      <c r="N51" s="29"/>
    </row>
    <row r="52" spans="1:14" s="239" customFormat="1" ht="6" customHeight="1">
      <c r="A52" s="320"/>
      <c r="B52" s="163"/>
      <c r="C52" s="163"/>
      <c r="D52" s="163"/>
      <c r="E52" s="163"/>
      <c r="F52" s="163"/>
      <c r="G52" s="163"/>
      <c r="H52" s="163"/>
      <c r="I52" s="84"/>
      <c r="J52" s="347"/>
      <c r="K52" s="390"/>
      <c r="L52" s="353"/>
      <c r="M52" s="354"/>
      <c r="N52" s="355"/>
    </row>
    <row r="53" spans="1:19" ht="15">
      <c r="A53" s="453" t="s">
        <v>364</v>
      </c>
      <c r="B53" s="454"/>
      <c r="C53" s="454"/>
      <c r="D53" s="454"/>
      <c r="E53" s="454"/>
      <c r="F53" s="454"/>
      <c r="G53" s="454"/>
      <c r="H53" s="454"/>
      <c r="I53" s="454"/>
      <c r="J53" s="356"/>
      <c r="K53" s="390"/>
      <c r="L53" s="228"/>
      <c r="M53" s="354"/>
      <c r="N53" s="355"/>
      <c r="O53" s="239"/>
      <c r="P53" s="239"/>
      <c r="Q53" s="239"/>
      <c r="R53" s="239"/>
      <c r="S53" s="239"/>
    </row>
    <row r="54" spans="1:19" ht="5.25" customHeight="1">
      <c r="A54" s="357"/>
      <c r="B54" s="358"/>
      <c r="C54" s="358"/>
      <c r="D54" s="358"/>
      <c r="E54" s="358"/>
      <c r="F54" s="358"/>
      <c r="G54" s="358"/>
      <c r="H54" s="358"/>
      <c r="I54" s="358"/>
      <c r="J54" s="359"/>
      <c r="K54" s="390"/>
      <c r="L54" s="228"/>
      <c r="M54" s="354"/>
      <c r="N54" s="355"/>
      <c r="O54" s="239"/>
      <c r="P54" s="239"/>
      <c r="Q54" s="239"/>
      <c r="R54" s="239"/>
      <c r="S54" s="239"/>
    </row>
    <row r="55" spans="1:14" ht="15" customHeight="1">
      <c r="A55" s="479" t="s">
        <v>382</v>
      </c>
      <c r="B55" s="480"/>
      <c r="C55" s="480"/>
      <c r="D55" s="480"/>
      <c r="E55" s="480"/>
      <c r="F55" s="480"/>
      <c r="G55" s="480"/>
      <c r="H55" s="480"/>
      <c r="I55" s="29"/>
      <c r="J55" s="351"/>
      <c r="K55" s="391"/>
      <c r="M55" s="352"/>
      <c r="N55" s="29"/>
    </row>
    <row r="56" spans="1:17" ht="15.75">
      <c r="A56" s="479"/>
      <c r="B56" s="480"/>
      <c r="C56" s="480"/>
      <c r="D56" s="480"/>
      <c r="E56" s="480"/>
      <c r="F56" s="480"/>
      <c r="G56" s="480"/>
      <c r="H56" s="480"/>
      <c r="I56" s="340" t="s">
        <v>310</v>
      </c>
      <c r="J56" s="360" t="str">
        <f>IF(OR(G41="да",G42="да"),"да",рек2)</f>
        <v>нет</v>
      </c>
      <c r="K56" s="361"/>
      <c r="L56" s="361"/>
      <c r="Q56" s="412"/>
    </row>
    <row r="57" spans="1:11" ht="15" hidden="1">
      <c r="A57" s="479"/>
      <c r="B57" s="480"/>
      <c r="C57" s="480"/>
      <c r="D57" s="480"/>
      <c r="E57" s="480"/>
      <c r="F57" s="480"/>
      <c r="G57" s="480"/>
      <c r="H57" s="480"/>
      <c r="I57" s="344"/>
      <c r="J57" s="362"/>
      <c r="K57" s="361"/>
    </row>
    <row r="58" spans="1:11" ht="15" customHeight="1" hidden="1">
      <c r="A58" s="479" t="s">
        <v>365</v>
      </c>
      <c r="B58" s="480"/>
      <c r="C58" s="480"/>
      <c r="D58" s="480"/>
      <c r="E58" s="480"/>
      <c r="F58" s="480"/>
      <c r="G58" s="480"/>
      <c r="H58" s="480"/>
      <c r="I58" s="340" t="s">
        <v>385</v>
      </c>
      <c r="J58" s="351"/>
      <c r="K58" s="361"/>
    </row>
    <row r="59" spans="1:12" ht="15" hidden="1">
      <c r="A59" s="348" t="s">
        <v>362</v>
      </c>
      <c r="B59" s="349" t="s">
        <v>366</v>
      </c>
      <c r="C59" s="29"/>
      <c r="D59" s="29"/>
      <c r="E59" s="29"/>
      <c r="F59" s="350" t="str">
        <f>IF(OR(AND(рек2="нет",рек3="да"),AND(рек2="да",рек3="нет"),AND(рек2="нет",рек3="нет")),"да","нет")</f>
        <v>да</v>
      </c>
      <c r="G59" s="29"/>
      <c r="H59" s="29"/>
      <c r="I59" s="29"/>
      <c r="J59" s="351"/>
      <c r="K59" s="361"/>
      <c r="L59" s="363"/>
    </row>
    <row r="60" spans="1:12" ht="12.75" customHeight="1" hidden="1">
      <c r="A60" s="476" t="str">
        <f>IF(J56="нет",_дпо,"")</f>
        <v>Получить  профессиональное (музыкальное) образование.</v>
      </c>
      <c r="B60" s="477"/>
      <c r="C60" s="477"/>
      <c r="D60" s="477"/>
      <c r="E60" s="477"/>
      <c r="F60" s="477"/>
      <c r="G60" s="477"/>
      <c r="H60" s="477"/>
      <c r="I60" s="477"/>
      <c r="J60" s="478"/>
      <c r="K60" s="361"/>
      <c r="L60" s="363"/>
    </row>
    <row r="61" spans="1:12" ht="12.75" customHeight="1" hidden="1">
      <c r="A61" s="476">
        <f>IF(рек3="нет",_рек3,"")</f>
      </c>
      <c r="B61" s="477"/>
      <c r="C61" s="477"/>
      <c r="D61" s="477"/>
      <c r="E61" s="477"/>
      <c r="F61" s="477"/>
      <c r="G61" s="477"/>
      <c r="H61" s="477"/>
      <c r="I61" s="477"/>
      <c r="J61" s="478"/>
      <c r="K61" s="361"/>
      <c r="L61" s="363"/>
    </row>
    <row r="62" spans="1:11" ht="4.5" customHeight="1" hidden="1">
      <c r="A62" s="319"/>
      <c r="B62" s="29"/>
      <c r="C62" s="29"/>
      <c r="D62" s="29"/>
      <c r="E62" s="29"/>
      <c r="F62" s="29"/>
      <c r="G62" s="29"/>
      <c r="H62" s="29"/>
      <c r="I62" s="29"/>
      <c r="J62" s="351"/>
      <c r="K62" s="361"/>
    </row>
    <row r="63" spans="1:10" ht="15">
      <c r="A63" s="475" t="s">
        <v>192</v>
      </c>
      <c r="B63" s="454"/>
      <c r="C63" s="454"/>
      <c r="D63" s="454"/>
      <c r="E63" s="454"/>
      <c r="F63" s="454"/>
      <c r="G63" s="454"/>
      <c r="H63" s="454"/>
      <c r="I63" s="454"/>
      <c r="J63" s="334"/>
    </row>
    <row r="64" spans="1:13" s="239" customFormat="1" ht="15">
      <c r="A64" s="325"/>
      <c r="B64" s="244"/>
      <c r="C64" s="244"/>
      <c r="D64" s="244"/>
      <c r="E64" s="244"/>
      <c r="F64" s="244"/>
      <c r="G64" s="244"/>
      <c r="H64" s="244"/>
      <c r="I64" s="244"/>
      <c r="J64" s="362"/>
      <c r="K64" s="248"/>
      <c r="L64" s="249"/>
      <c r="M64" s="250"/>
    </row>
    <row r="65" spans="1:13" s="239" customFormat="1" ht="15">
      <c r="A65" s="326" t="s">
        <v>272</v>
      </c>
      <c r="B65" s="244"/>
      <c r="C65" s="244"/>
      <c r="D65" s="244"/>
      <c r="E65" s="244"/>
      <c r="F65" s="233">
        <v>2</v>
      </c>
      <c r="G65" s="244"/>
      <c r="H65" s="244"/>
      <c r="I65" s="244"/>
      <c r="J65" s="362"/>
      <c r="K65" s="248"/>
      <c r="L65" s="249"/>
      <c r="M65" s="250"/>
    </row>
    <row r="66" spans="1:10" ht="15">
      <c r="A66" s="318"/>
      <c r="B66" s="33"/>
      <c r="C66" s="33"/>
      <c r="D66" s="33"/>
      <c r="E66" s="33"/>
      <c r="F66" s="33"/>
      <c r="G66" s="33"/>
      <c r="H66" s="33"/>
      <c r="I66" s="33"/>
      <c r="J66" s="364"/>
    </row>
    <row r="67" spans="1:13" ht="15">
      <c r="A67" s="327" t="s">
        <v>176</v>
      </c>
      <c r="B67" s="33"/>
      <c r="C67" s="462" t="s">
        <v>453</v>
      </c>
      <c r="D67" s="462"/>
      <c r="E67" s="462"/>
      <c r="F67" s="462"/>
      <c r="G67" s="462"/>
      <c r="H67" s="462"/>
      <c r="I67" s="462"/>
      <c r="J67" s="364"/>
      <c r="K67" s="213" t="str">
        <f>IF(LEN(L67)&gt;40,M67,L67)</f>
        <v>Сарычева Лариса Петровна</v>
      </c>
      <c r="L67" s="211" t="str">
        <f>PROPER(TRIM(C67))</f>
        <v>Сарычева Лариса Петровна</v>
      </c>
      <c r="M67" s="214" t="str">
        <f>IF(L67="","",LEFT(L67,(FIND(" ",L67)+1))&amp;"."&amp;MID(L67,FIND(" ",L67,FIND(" ",L67)+1)+1,1)&amp;".")</f>
        <v>Сарычева Л.П.</v>
      </c>
    </row>
    <row r="68" spans="1:11" ht="18">
      <c r="A68" s="327"/>
      <c r="B68" s="33"/>
      <c r="C68" s="444" t="s">
        <v>183</v>
      </c>
      <c r="D68" s="444"/>
      <c r="E68" s="444"/>
      <c r="F68" s="444"/>
      <c r="G68" s="444"/>
      <c r="H68" s="444"/>
      <c r="I68" s="315"/>
      <c r="J68" s="364"/>
      <c r="K68" s="213"/>
    </row>
    <row r="69" spans="1:13" ht="15">
      <c r="A69" s="328" t="s">
        <v>188</v>
      </c>
      <c r="B69" s="253" t="s">
        <v>269</v>
      </c>
      <c r="C69" s="462"/>
      <c r="D69" s="462"/>
      <c r="E69" s="462"/>
      <c r="F69" s="462"/>
      <c r="G69" s="462"/>
      <c r="H69" s="462"/>
      <c r="I69" s="462"/>
      <c r="J69" s="364"/>
      <c r="K69" s="213">
        <f>IF(LEN(L69)&gt;40,M69,L69)</f>
      </c>
      <c r="L69" s="211">
        <f>PROPER(TRIM(C69))</f>
      </c>
      <c r="M69" s="214">
        <f>IF(L69="","",LEFT(L69,(FIND(" ",L69)+1))&amp;"."&amp;MID(L69,FIND(" ",L69,FIND(" ",L69)+1)+1,1)&amp;".")</f>
      </c>
    </row>
    <row r="70" spans="1:10" ht="18">
      <c r="A70" s="328"/>
      <c r="B70" s="253"/>
      <c r="C70" s="444" t="s">
        <v>183</v>
      </c>
      <c r="D70" s="444"/>
      <c r="E70" s="444"/>
      <c r="F70" s="444"/>
      <c r="G70" s="444"/>
      <c r="H70" s="444"/>
      <c r="I70" s="315"/>
      <c r="J70" s="364"/>
    </row>
    <row r="71" spans="1:13" ht="15">
      <c r="A71" s="328"/>
      <c r="B71" s="253" t="str">
        <f>IF($F$65&gt;1,"2)","")</f>
        <v>2)</v>
      </c>
      <c r="C71" s="462"/>
      <c r="D71" s="462"/>
      <c r="E71" s="462"/>
      <c r="F71" s="462"/>
      <c r="G71" s="462"/>
      <c r="H71" s="462"/>
      <c r="I71" s="462"/>
      <c r="J71" s="364"/>
      <c r="K71" s="213">
        <f>IF(LEN(L71)&gt;40,M71,L71)</f>
      </c>
      <c r="L71" s="211">
        <f>PROPER(TRIM(C71))</f>
      </c>
      <c r="M71" s="214">
        <f>IF(L71="","",LEFT(L71,(FIND(" ",L71)+1))&amp;"."&amp;MID(L71,FIND(" ",L71,FIND(" ",L71)+1)+1,1)&amp;".")</f>
      </c>
    </row>
    <row r="72" spans="1:10" ht="18">
      <c r="A72" s="328"/>
      <c r="B72" s="253"/>
      <c r="C72" s="444" t="s">
        <v>183</v>
      </c>
      <c r="D72" s="444"/>
      <c r="E72" s="444"/>
      <c r="F72" s="444"/>
      <c r="G72" s="444"/>
      <c r="H72" s="444"/>
      <c r="I72" s="315"/>
      <c r="J72" s="364"/>
    </row>
    <row r="73" spans="1:13" ht="15">
      <c r="A73" s="329"/>
      <c r="B73" s="253">
        <f>IF($F$65&gt;2,"3)","")</f>
      </c>
      <c r="C73" s="462"/>
      <c r="D73" s="462"/>
      <c r="E73" s="462"/>
      <c r="F73" s="462"/>
      <c r="G73" s="462"/>
      <c r="H73" s="462"/>
      <c r="I73" s="462"/>
      <c r="J73" s="364"/>
      <c r="K73" s="213">
        <f>IF(LEN(L73)&gt;40,M73,L73)</f>
      </c>
      <c r="L73" s="211">
        <f>PROPER(TRIM(C73))</f>
      </c>
      <c r="M73" s="214">
        <f>IF(L73="","",LEFT(L73,(FIND(" ",L73)+1))&amp;"."&amp;MID(L73,FIND(" ",L73,FIND(" ",L73)+1)+1,1)&amp;".")</f>
      </c>
    </row>
    <row r="74" spans="1:10" ht="18">
      <c r="A74" s="329"/>
      <c r="B74" s="147"/>
      <c r="C74" s="444" t="s">
        <v>183</v>
      </c>
      <c r="D74" s="444"/>
      <c r="E74" s="444"/>
      <c r="F74" s="444"/>
      <c r="G74" s="444"/>
      <c r="H74" s="444"/>
      <c r="I74" s="315"/>
      <c r="J74" s="364"/>
    </row>
    <row r="75" spans="1:10" ht="12.75">
      <c r="A75" s="319"/>
      <c r="B75" s="29"/>
      <c r="C75" s="29"/>
      <c r="D75" s="29"/>
      <c r="E75" s="29"/>
      <c r="F75" s="29"/>
      <c r="G75" s="29"/>
      <c r="H75" s="29"/>
      <c r="I75" s="29"/>
      <c r="J75" s="351"/>
    </row>
    <row r="76" spans="1:10" ht="15.75">
      <c r="A76" s="330" t="s">
        <v>190</v>
      </c>
      <c r="B76" s="135" t="s">
        <v>191</v>
      </c>
      <c r="C76" s="234">
        <v>18</v>
      </c>
      <c r="D76" s="126" t="s">
        <v>109</v>
      </c>
      <c r="E76" s="234" t="s">
        <v>354</v>
      </c>
      <c r="F76" s="136"/>
      <c r="G76" s="137">
        <v>20</v>
      </c>
      <c r="H76" s="235">
        <v>13</v>
      </c>
      <c r="I76" s="316" t="s">
        <v>110</v>
      </c>
      <c r="J76" s="402"/>
    </row>
    <row r="77" spans="1:10" ht="12.75">
      <c r="A77" s="365"/>
      <c r="B77" s="366"/>
      <c r="C77" s="366"/>
      <c r="D77" s="366"/>
      <c r="E77" s="366"/>
      <c r="F77" s="366"/>
      <c r="G77" s="366"/>
      <c r="H77" s="366"/>
      <c r="I77" s="366"/>
      <c r="J77" s="310"/>
    </row>
    <row r="78" spans="1:10" ht="15.75">
      <c r="A78" s="463" t="str">
        <f>IF(SUM(ЭЗ!A307:A318)&lt;12,"Введите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78" s="464"/>
      <c r="C78" s="464"/>
      <c r="D78" s="464"/>
      <c r="E78" s="464"/>
      <c r="F78" s="464"/>
      <c r="G78" s="464"/>
      <c r="H78" s="464"/>
      <c r="I78" s="464"/>
      <c r="J78" s="393"/>
    </row>
    <row r="79" spans="1:10" ht="15.75">
      <c r="A79" s="463"/>
      <c r="B79" s="464"/>
      <c r="C79" s="464"/>
      <c r="D79" s="464"/>
      <c r="E79" s="464"/>
      <c r="F79" s="464"/>
      <c r="G79" s="464"/>
      <c r="H79" s="464"/>
      <c r="I79" s="464"/>
      <c r="J79" s="393"/>
    </row>
    <row r="80" spans="1:10" ht="12.75" hidden="1">
      <c r="A80" s="319"/>
      <c r="B80" s="331">
        <v>1</v>
      </c>
      <c r="C80" s="331">
        <v>2</v>
      </c>
      <c r="D80" s="331">
        <v>3</v>
      </c>
      <c r="E80" s="331">
        <v>4</v>
      </c>
      <c r="F80" s="331">
        <v>5</v>
      </c>
      <c r="G80" s="331">
        <v>6</v>
      </c>
      <c r="H80" s="331">
        <v>7</v>
      </c>
      <c r="I80" s="29"/>
      <c r="J80" s="351"/>
    </row>
    <row r="81" spans="1:10" ht="15.75" hidden="1">
      <c r="A81" s="319">
        <v>1</v>
      </c>
      <c r="B81" s="148" t="s">
        <v>64</v>
      </c>
      <c r="C81" s="149" t="s">
        <v>77</v>
      </c>
      <c r="D81" s="150" t="s">
        <v>78</v>
      </c>
      <c r="E81" s="149" t="s">
        <v>85</v>
      </c>
      <c r="F81" s="148" t="s">
        <v>94</v>
      </c>
      <c r="G81" s="149" t="s">
        <v>98</v>
      </c>
      <c r="H81" s="148" t="s">
        <v>107</v>
      </c>
      <c r="I81" s="29"/>
      <c r="J81" s="351"/>
    </row>
    <row r="82" spans="1:10" ht="15.75" hidden="1">
      <c r="A82" s="319">
        <v>2</v>
      </c>
      <c r="B82" s="148" t="s">
        <v>65</v>
      </c>
      <c r="C82" s="149" t="s">
        <v>72</v>
      </c>
      <c r="D82" s="150" t="s">
        <v>79</v>
      </c>
      <c r="E82" s="149" t="s">
        <v>87</v>
      </c>
      <c r="F82" s="148" t="s">
        <v>92</v>
      </c>
      <c r="G82" s="149" t="s">
        <v>99</v>
      </c>
      <c r="H82" s="148" t="s">
        <v>105</v>
      </c>
      <c r="I82" s="29"/>
      <c r="J82" s="351"/>
    </row>
    <row r="83" spans="1:10" ht="15.75" hidden="1">
      <c r="A83" s="319">
        <v>3</v>
      </c>
      <c r="B83" s="148" t="s">
        <v>48</v>
      </c>
      <c r="C83" s="149" t="s">
        <v>75</v>
      </c>
      <c r="D83" s="150" t="s">
        <v>80</v>
      </c>
      <c r="E83" s="149" t="s">
        <v>86</v>
      </c>
      <c r="F83" s="148" t="s">
        <v>93</v>
      </c>
      <c r="G83" s="149" t="s">
        <v>97</v>
      </c>
      <c r="H83" s="148" t="s">
        <v>106</v>
      </c>
      <c r="I83" s="29"/>
      <c r="J83" s="351"/>
    </row>
    <row r="84" spans="1:10" ht="15.75" hidden="1">
      <c r="A84" s="319">
        <v>4</v>
      </c>
      <c r="B84" s="148" t="s">
        <v>66</v>
      </c>
      <c r="C84" s="149" t="s">
        <v>74</v>
      </c>
      <c r="D84" s="150" t="s">
        <v>81</v>
      </c>
      <c r="E84" s="149" t="s">
        <v>88</v>
      </c>
      <c r="F84" s="148" t="s">
        <v>39</v>
      </c>
      <c r="G84" s="149" t="s">
        <v>100</v>
      </c>
      <c r="H84" s="148" t="s">
        <v>38</v>
      </c>
      <c r="I84" s="29"/>
      <c r="J84" s="351"/>
    </row>
    <row r="85" spans="1:10" ht="15.75" hidden="1">
      <c r="A85" s="319">
        <v>5</v>
      </c>
      <c r="B85" s="148" t="s">
        <v>71</v>
      </c>
      <c r="C85" s="149" t="s">
        <v>319</v>
      </c>
      <c r="D85" s="150" t="s">
        <v>82</v>
      </c>
      <c r="E85" s="149" t="s">
        <v>89</v>
      </c>
      <c r="F85" s="148" t="s">
        <v>41</v>
      </c>
      <c r="G85" s="149" t="s">
        <v>104</v>
      </c>
      <c r="H85" s="148" t="s">
        <v>40</v>
      </c>
      <c r="I85" s="29"/>
      <c r="J85" s="351"/>
    </row>
    <row r="86" spans="1:10" ht="15.75" hidden="1">
      <c r="A86" s="319">
        <v>6</v>
      </c>
      <c r="B86" s="148" t="s">
        <v>51</v>
      </c>
      <c r="C86" s="149" t="s">
        <v>73</v>
      </c>
      <c r="D86" s="150" t="s">
        <v>83</v>
      </c>
      <c r="E86" s="149" t="s">
        <v>46</v>
      </c>
      <c r="F86" s="148" t="s">
        <v>95</v>
      </c>
      <c r="G86" s="149" t="s">
        <v>101</v>
      </c>
      <c r="H86" s="148" t="s">
        <v>43</v>
      </c>
      <c r="I86" s="29"/>
      <c r="J86" s="351"/>
    </row>
    <row r="87" spans="1:10" ht="15.75" hidden="1">
      <c r="A87" s="319">
        <v>7</v>
      </c>
      <c r="B87" s="148" t="s">
        <v>67</v>
      </c>
      <c r="C87" s="149" t="s">
        <v>42</v>
      </c>
      <c r="D87" s="150" t="s">
        <v>44</v>
      </c>
      <c r="E87" s="149" t="s">
        <v>54</v>
      </c>
      <c r="F87" s="148" t="s">
        <v>57</v>
      </c>
      <c r="G87" s="149" t="s">
        <v>102</v>
      </c>
      <c r="H87" s="148" t="s">
        <v>50</v>
      </c>
      <c r="I87" s="29"/>
      <c r="J87" s="351"/>
    </row>
    <row r="88" spans="1:10" ht="15.75" hidden="1">
      <c r="A88" s="319">
        <v>8</v>
      </c>
      <c r="B88" s="148" t="s">
        <v>68</v>
      </c>
      <c r="C88" s="149" t="s">
        <v>45</v>
      </c>
      <c r="D88" s="150" t="s">
        <v>52</v>
      </c>
      <c r="E88" s="149" t="s">
        <v>55</v>
      </c>
      <c r="F88" s="148" t="s">
        <v>59</v>
      </c>
      <c r="G88" s="149" t="s">
        <v>103</v>
      </c>
      <c r="H88" s="148" t="s">
        <v>108</v>
      </c>
      <c r="I88" s="29"/>
      <c r="J88" s="351"/>
    </row>
    <row r="89" spans="1:10" ht="15.75" hidden="1">
      <c r="A89" s="319">
        <v>9</v>
      </c>
      <c r="B89" s="148" t="s">
        <v>69</v>
      </c>
      <c r="C89" s="149" t="s">
        <v>76</v>
      </c>
      <c r="D89" s="150" t="s">
        <v>84</v>
      </c>
      <c r="E89" s="149" t="s">
        <v>90</v>
      </c>
      <c r="F89" s="148" t="s">
        <v>96</v>
      </c>
      <c r="G89" s="149" t="s">
        <v>56</v>
      </c>
      <c r="H89" s="148" t="s">
        <v>58</v>
      </c>
      <c r="I89" s="29"/>
      <c r="J89" s="351"/>
    </row>
    <row r="90" spans="1:10" ht="15.75" hidden="1">
      <c r="A90" s="319">
        <v>10</v>
      </c>
      <c r="B90" s="148" t="s">
        <v>70</v>
      </c>
      <c r="C90" s="149" t="s">
        <v>47</v>
      </c>
      <c r="D90" s="150" t="s">
        <v>61</v>
      </c>
      <c r="E90" s="149" t="s">
        <v>63</v>
      </c>
      <c r="F90" s="218"/>
      <c r="G90" s="149" t="s">
        <v>60</v>
      </c>
      <c r="H90" s="29"/>
      <c r="I90" s="29"/>
      <c r="J90" s="351"/>
    </row>
    <row r="91" spans="1:10" ht="15.75" hidden="1">
      <c r="A91" s="319">
        <v>11</v>
      </c>
      <c r="B91" s="29"/>
      <c r="C91" s="149" t="s">
        <v>49</v>
      </c>
      <c r="D91" s="218"/>
      <c r="E91" s="149" t="s">
        <v>91</v>
      </c>
      <c r="F91" s="218"/>
      <c r="G91" s="29"/>
      <c r="H91" s="29"/>
      <c r="I91" s="29"/>
      <c r="J91" s="351"/>
    </row>
    <row r="92" spans="1:10" ht="15.75" hidden="1">
      <c r="A92" s="319">
        <v>12</v>
      </c>
      <c r="B92" s="29"/>
      <c r="C92" s="149" t="s">
        <v>53</v>
      </c>
      <c r="D92" s="218"/>
      <c r="E92" s="218"/>
      <c r="F92" s="218"/>
      <c r="G92" s="149"/>
      <c r="H92" s="29"/>
      <c r="I92" s="29"/>
      <c r="J92" s="351"/>
    </row>
    <row r="93" spans="1:10" ht="15.75" hidden="1">
      <c r="A93" s="319">
        <v>13</v>
      </c>
      <c r="B93" s="29"/>
      <c r="C93" s="149" t="s">
        <v>62</v>
      </c>
      <c r="D93" s="29"/>
      <c r="E93" s="29"/>
      <c r="F93" s="29"/>
      <c r="G93" s="29"/>
      <c r="H93" s="29"/>
      <c r="I93" s="29"/>
      <c r="J93" s="351"/>
    </row>
    <row r="94" spans="1:10" ht="12.75" hidden="1">
      <c r="A94" s="319"/>
      <c r="B94" s="29"/>
      <c r="C94" s="218"/>
      <c r="D94" s="218"/>
      <c r="E94" s="218"/>
      <c r="F94" s="29"/>
      <c r="G94" s="29"/>
      <c r="H94" s="29"/>
      <c r="I94" s="29"/>
      <c r="J94" s="351"/>
    </row>
    <row r="95" spans="1:10" ht="12.75" hidden="1">
      <c r="A95" s="319"/>
      <c r="B95" s="29"/>
      <c r="C95" s="218"/>
      <c r="D95" s="218"/>
      <c r="E95" s="218"/>
      <c r="F95" s="29"/>
      <c r="G95" s="29"/>
      <c r="H95" s="29"/>
      <c r="I95" s="29"/>
      <c r="J95" s="351"/>
    </row>
    <row r="96" spans="1:10" ht="6" customHeight="1">
      <c r="A96" s="319"/>
      <c r="B96" s="29"/>
      <c r="C96" s="218"/>
      <c r="D96" s="218"/>
      <c r="E96" s="218"/>
      <c r="F96" s="29"/>
      <c r="G96" s="29"/>
      <c r="H96" s="29"/>
      <c r="I96" s="29"/>
      <c r="J96" s="351"/>
    </row>
    <row r="97" spans="1:13" s="263" customFormat="1" ht="23.25" customHeight="1">
      <c r="A97" s="458" t="s">
        <v>274</v>
      </c>
      <c r="B97" s="459"/>
      <c r="C97" s="459"/>
      <c r="D97" s="459"/>
      <c r="E97" s="459"/>
      <c r="F97" s="459"/>
      <c r="G97" s="459"/>
      <c r="H97" s="459"/>
      <c r="I97" s="459"/>
      <c r="J97" s="403"/>
      <c r="K97" s="260"/>
      <c r="L97" s="261"/>
      <c r="M97" s="262"/>
    </row>
    <row r="98" spans="1:10" ht="42" customHeight="1" hidden="1">
      <c r="A98" s="368" t="s">
        <v>264</v>
      </c>
      <c r="B98" s="457" t="s">
        <v>266</v>
      </c>
      <c r="C98" s="457"/>
      <c r="D98" s="457" t="s">
        <v>263</v>
      </c>
      <c r="E98" s="457"/>
      <c r="F98" s="216"/>
      <c r="G98" s="216"/>
      <c r="H98" s="246" t="s">
        <v>260</v>
      </c>
      <c r="I98" s="332"/>
      <c r="J98" s="369"/>
    </row>
    <row r="99" spans="1:10" ht="12.75" hidden="1">
      <c r="A99" s="370"/>
      <c r="B99" s="29"/>
      <c r="C99" s="218"/>
      <c r="D99" s="240"/>
      <c r="E99" s="240"/>
      <c r="F99" s="29"/>
      <c r="G99" s="29"/>
      <c r="H99" s="246"/>
      <c r="I99" s="332"/>
      <c r="J99" s="369"/>
    </row>
    <row r="100" spans="1:10" ht="12.75" hidden="1">
      <c r="A100" s="371" t="s">
        <v>225</v>
      </c>
      <c r="B100" s="216"/>
      <c r="C100" s="217"/>
      <c r="D100" s="215" t="s">
        <v>228</v>
      </c>
      <c r="E100" s="215"/>
      <c r="F100" s="216"/>
      <c r="G100" s="216"/>
      <c r="H100" s="247">
        <f aca="true" t="shared" si="1" ref="H100:H105">LEN(D100)</f>
        <v>11</v>
      </c>
      <c r="I100" s="332"/>
      <c r="J100" s="369"/>
    </row>
    <row r="101" spans="1:10" ht="12.75" hidden="1">
      <c r="A101" s="371" t="s">
        <v>240</v>
      </c>
      <c r="B101" s="216"/>
      <c r="C101" s="217"/>
      <c r="D101" s="215" t="s">
        <v>243</v>
      </c>
      <c r="E101" s="215"/>
      <c r="F101" s="216"/>
      <c r="G101" s="216"/>
      <c r="H101" s="247">
        <f t="shared" si="1"/>
        <v>15</v>
      </c>
      <c r="I101" s="332"/>
      <c r="J101" s="369"/>
    </row>
    <row r="102" spans="1:10" ht="12.75" hidden="1">
      <c r="A102" s="371" t="s">
        <v>227</v>
      </c>
      <c r="B102" s="216"/>
      <c r="C102" s="217"/>
      <c r="D102" s="215" t="s">
        <v>229</v>
      </c>
      <c r="E102" s="215"/>
      <c r="F102" s="216"/>
      <c r="G102" s="216"/>
      <c r="H102" s="247">
        <f t="shared" si="1"/>
        <v>11</v>
      </c>
      <c r="I102" s="332"/>
      <c r="J102" s="369"/>
    </row>
    <row r="103" spans="1:10" ht="12.75" hidden="1">
      <c r="A103" s="371" t="s">
        <v>246</v>
      </c>
      <c r="B103" s="216"/>
      <c r="C103" s="217"/>
      <c r="D103" s="215" t="s">
        <v>8</v>
      </c>
      <c r="E103" s="215"/>
      <c r="F103" s="216"/>
      <c r="G103" s="216"/>
      <c r="H103" s="247">
        <f t="shared" si="1"/>
        <v>20</v>
      </c>
      <c r="I103" s="332"/>
      <c r="J103" s="369"/>
    </row>
    <row r="104" spans="1:10" ht="12.75" hidden="1">
      <c r="A104" s="371" t="s">
        <v>247</v>
      </c>
      <c r="B104" s="216"/>
      <c r="C104" s="217"/>
      <c r="D104" s="215" t="s">
        <v>9</v>
      </c>
      <c r="E104" s="215"/>
      <c r="F104" s="216"/>
      <c r="G104" s="216"/>
      <c r="H104" s="247">
        <f t="shared" si="1"/>
        <v>28</v>
      </c>
      <c r="I104" s="332"/>
      <c r="J104" s="369"/>
    </row>
    <row r="105" spans="1:10" ht="12.75" hidden="1">
      <c r="A105" s="371" t="s">
        <v>6</v>
      </c>
      <c r="B105" s="216"/>
      <c r="C105" s="217"/>
      <c r="D105" s="215" t="s">
        <v>10</v>
      </c>
      <c r="E105" s="215"/>
      <c r="F105" s="216"/>
      <c r="G105" s="216"/>
      <c r="H105" s="247">
        <f t="shared" si="1"/>
        <v>29</v>
      </c>
      <c r="I105" s="332"/>
      <c r="J105" s="369"/>
    </row>
    <row r="106" spans="1:10" ht="12.75" hidden="1">
      <c r="A106" s="371" t="s">
        <v>248</v>
      </c>
      <c r="B106" s="216"/>
      <c r="C106" s="217"/>
      <c r="D106" s="215" t="s">
        <v>11</v>
      </c>
      <c r="E106" s="215"/>
      <c r="F106" s="216"/>
      <c r="G106" s="216"/>
      <c r="H106" s="247">
        <f aca="true" t="shared" si="2" ref="H106:H132">LEN(D106)</f>
        <v>21</v>
      </c>
      <c r="I106" s="332"/>
      <c r="J106" s="369"/>
    </row>
    <row r="107" spans="1:10" ht="12.75" hidden="1">
      <c r="A107" s="371" t="s">
        <v>249</v>
      </c>
      <c r="B107" s="216"/>
      <c r="C107" s="217"/>
      <c r="D107" s="215" t="s">
        <v>12</v>
      </c>
      <c r="E107" s="217"/>
      <c r="F107" s="216"/>
      <c r="G107" s="216"/>
      <c r="H107" s="247">
        <f t="shared" si="2"/>
        <v>15</v>
      </c>
      <c r="I107" s="332"/>
      <c r="J107" s="369"/>
    </row>
    <row r="108" spans="1:10" ht="12.75" hidden="1">
      <c r="A108" s="371" t="s">
        <v>236</v>
      </c>
      <c r="B108" s="216"/>
      <c r="C108" s="217"/>
      <c r="D108" s="215" t="s">
        <v>237</v>
      </c>
      <c r="E108" s="217"/>
      <c r="F108" s="216"/>
      <c r="G108" s="216"/>
      <c r="H108" s="247">
        <f t="shared" si="2"/>
        <v>8</v>
      </c>
      <c r="I108" s="332"/>
      <c r="J108" s="369"/>
    </row>
    <row r="109" spans="1:10" ht="12.75" hidden="1">
      <c r="A109" s="371" t="s">
        <v>7</v>
      </c>
      <c r="B109" s="216"/>
      <c r="C109" s="216"/>
      <c r="D109" s="215" t="s">
        <v>13</v>
      </c>
      <c r="E109" s="217"/>
      <c r="F109" s="216"/>
      <c r="G109" s="216"/>
      <c r="H109" s="247">
        <f t="shared" si="2"/>
        <v>13</v>
      </c>
      <c r="I109" s="332"/>
      <c r="J109" s="369"/>
    </row>
    <row r="110" spans="1:10" ht="12.75" hidden="1">
      <c r="A110" s="371" t="s">
        <v>256</v>
      </c>
      <c r="B110" s="216"/>
      <c r="C110" s="216"/>
      <c r="D110" s="215" t="s">
        <v>14</v>
      </c>
      <c r="E110" s="217"/>
      <c r="F110" s="216"/>
      <c r="G110" s="216"/>
      <c r="H110" s="247">
        <f t="shared" si="2"/>
        <v>9</v>
      </c>
      <c r="I110" s="332"/>
      <c r="J110" s="369"/>
    </row>
    <row r="111" spans="1:10" ht="12.75" hidden="1">
      <c r="A111" s="371" t="s">
        <v>250</v>
      </c>
      <c r="B111" s="216"/>
      <c r="C111" s="216"/>
      <c r="D111" s="215" t="s">
        <v>15</v>
      </c>
      <c r="E111" s="217"/>
      <c r="F111" s="216"/>
      <c r="G111" s="216"/>
      <c r="H111" s="247">
        <f t="shared" si="2"/>
        <v>25</v>
      </c>
      <c r="I111" s="332"/>
      <c r="J111" s="369"/>
    </row>
    <row r="112" spans="1:10" ht="12.75" hidden="1">
      <c r="A112" s="371" t="s">
        <v>241</v>
      </c>
      <c r="B112" s="216"/>
      <c r="C112" s="216" t="s">
        <v>265</v>
      </c>
      <c r="D112" s="215" t="s">
        <v>242</v>
      </c>
      <c r="E112" s="217"/>
      <c r="F112" s="216"/>
      <c r="G112" s="216"/>
      <c r="H112" s="247">
        <f t="shared" si="2"/>
        <v>8</v>
      </c>
      <c r="I112" s="332"/>
      <c r="J112" s="369"/>
    </row>
    <row r="113" spans="1:10" ht="12.75" hidden="1">
      <c r="A113" s="371" t="s">
        <v>251</v>
      </c>
      <c r="B113" s="216"/>
      <c r="C113" s="216"/>
      <c r="D113" s="215" t="s">
        <v>17</v>
      </c>
      <c r="E113" s="217"/>
      <c r="F113" s="216"/>
      <c r="G113" s="216"/>
      <c r="H113" s="247">
        <f t="shared" si="2"/>
        <v>25</v>
      </c>
      <c r="I113" s="332"/>
      <c r="J113" s="369"/>
    </row>
    <row r="114" spans="1:10" ht="12.75" hidden="1">
      <c r="A114" s="371" t="s">
        <v>252</v>
      </c>
      <c r="B114" s="216"/>
      <c r="C114" s="216"/>
      <c r="D114" s="215" t="s">
        <v>16</v>
      </c>
      <c r="E114" s="217"/>
      <c r="F114" s="216"/>
      <c r="G114" s="216"/>
      <c r="H114" s="247">
        <f t="shared" si="2"/>
        <v>21</v>
      </c>
      <c r="I114" s="332"/>
      <c r="J114" s="369"/>
    </row>
    <row r="115" spans="1:10" ht="12.75" hidden="1">
      <c r="A115" s="371" t="s">
        <v>253</v>
      </c>
      <c r="B115" s="216"/>
      <c r="C115" s="216"/>
      <c r="D115" s="215" t="s">
        <v>18</v>
      </c>
      <c r="E115" s="215"/>
      <c r="F115" s="216"/>
      <c r="G115" s="216"/>
      <c r="H115" s="247">
        <f t="shared" si="2"/>
        <v>18</v>
      </c>
      <c r="I115" s="332"/>
      <c r="J115" s="369"/>
    </row>
    <row r="116" spans="1:10" ht="12.75" hidden="1">
      <c r="A116" s="371" t="s">
        <v>232</v>
      </c>
      <c r="B116" s="216"/>
      <c r="C116" s="216" t="s">
        <v>265</v>
      </c>
      <c r="D116" s="215" t="s">
        <v>233</v>
      </c>
      <c r="E116" s="217"/>
      <c r="F116" s="216"/>
      <c r="G116" s="216"/>
      <c r="H116" s="247">
        <f t="shared" si="2"/>
        <v>13</v>
      </c>
      <c r="I116" s="332"/>
      <c r="J116" s="369"/>
    </row>
    <row r="117" spans="1:10" ht="12.75" hidden="1">
      <c r="A117" s="371" t="s">
        <v>261</v>
      </c>
      <c r="B117" s="216"/>
      <c r="C117" s="216" t="s">
        <v>265</v>
      </c>
      <c r="D117" s="215" t="s">
        <v>262</v>
      </c>
      <c r="E117" s="217"/>
      <c r="F117" s="216"/>
      <c r="G117" s="216"/>
      <c r="H117" s="247">
        <f t="shared" si="2"/>
        <v>27</v>
      </c>
      <c r="I117" s="332"/>
      <c r="J117" s="369"/>
    </row>
    <row r="118" spans="1:10" ht="12.75" hidden="1">
      <c r="A118" s="371" t="s">
        <v>238</v>
      </c>
      <c r="B118" s="216"/>
      <c r="C118" s="216"/>
      <c r="D118" s="215" t="s">
        <v>239</v>
      </c>
      <c r="E118" s="217"/>
      <c r="F118" s="216"/>
      <c r="G118" s="216"/>
      <c r="H118" s="247">
        <f t="shared" si="2"/>
        <v>9</v>
      </c>
      <c r="I118" s="332"/>
      <c r="J118" s="369"/>
    </row>
    <row r="119" spans="1:10" ht="12.75" hidden="1">
      <c r="A119" s="371" t="s">
        <v>244</v>
      </c>
      <c r="B119" s="216"/>
      <c r="C119" s="216"/>
      <c r="D119" s="215" t="s">
        <v>245</v>
      </c>
      <c r="E119" s="217"/>
      <c r="F119" s="216"/>
      <c r="G119" s="216"/>
      <c r="H119" s="247">
        <f t="shared" si="2"/>
        <v>28</v>
      </c>
      <c r="I119" s="332"/>
      <c r="J119" s="369"/>
    </row>
    <row r="120" spans="1:10" ht="12.75" hidden="1">
      <c r="A120" s="371" t="s">
        <v>234</v>
      </c>
      <c r="B120" s="216"/>
      <c r="C120" s="216"/>
      <c r="D120" s="215" t="s">
        <v>235</v>
      </c>
      <c r="E120" s="217"/>
      <c r="F120" s="216"/>
      <c r="G120" s="216"/>
      <c r="H120" s="247">
        <f t="shared" si="2"/>
        <v>20</v>
      </c>
      <c r="I120" s="332"/>
      <c r="J120" s="369"/>
    </row>
    <row r="121" spans="1:10" ht="12.75" hidden="1">
      <c r="A121" s="371" t="s">
        <v>226</v>
      </c>
      <c r="B121" s="216"/>
      <c r="C121" s="216"/>
      <c r="D121" s="215" t="s">
        <v>230</v>
      </c>
      <c r="E121" s="217"/>
      <c r="F121" s="216"/>
      <c r="G121" s="216"/>
      <c r="H121" s="247">
        <f t="shared" si="2"/>
        <v>20</v>
      </c>
      <c r="I121" s="332"/>
      <c r="J121" s="369"/>
    </row>
    <row r="122" spans="1:10" ht="12.75" hidden="1">
      <c r="A122" s="371" t="s">
        <v>4</v>
      </c>
      <c r="B122" s="216"/>
      <c r="C122" s="216" t="s">
        <v>265</v>
      </c>
      <c r="D122" s="215" t="s">
        <v>19</v>
      </c>
      <c r="E122" s="217"/>
      <c r="F122" s="216"/>
      <c r="G122" s="216"/>
      <c r="H122" s="247">
        <f t="shared" si="2"/>
        <v>7</v>
      </c>
      <c r="I122" s="332"/>
      <c r="J122" s="369"/>
    </row>
    <row r="123" spans="1:10" ht="12.75" hidden="1">
      <c r="A123" s="371" t="s">
        <v>254</v>
      </c>
      <c r="B123" s="216"/>
      <c r="C123" s="216" t="s">
        <v>265</v>
      </c>
      <c r="D123" s="215" t="s">
        <v>20</v>
      </c>
      <c r="E123" s="217"/>
      <c r="F123" s="216"/>
      <c r="G123" s="216"/>
      <c r="H123" s="247">
        <f t="shared" si="2"/>
        <v>21</v>
      </c>
      <c r="I123" s="332"/>
      <c r="J123" s="369"/>
    </row>
    <row r="124" spans="1:10" ht="12.75" hidden="1">
      <c r="A124" s="371" t="s">
        <v>224</v>
      </c>
      <c r="B124" s="216"/>
      <c r="C124" s="216" t="s">
        <v>265</v>
      </c>
      <c r="D124" s="215" t="s">
        <v>231</v>
      </c>
      <c r="E124" s="217"/>
      <c r="F124" s="216"/>
      <c r="G124" s="216"/>
      <c r="H124" s="247">
        <f t="shared" si="2"/>
        <v>7</v>
      </c>
      <c r="I124" s="332"/>
      <c r="J124" s="369"/>
    </row>
    <row r="125" spans="1:10" ht="12.75" hidden="1">
      <c r="A125" s="371" t="s">
        <v>5</v>
      </c>
      <c r="B125" s="216"/>
      <c r="C125" s="216"/>
      <c r="D125" s="215" t="s">
        <v>21</v>
      </c>
      <c r="E125" s="217"/>
      <c r="F125" s="216"/>
      <c r="G125" s="216"/>
      <c r="H125" s="247">
        <f t="shared" si="2"/>
        <v>19</v>
      </c>
      <c r="I125" s="332"/>
      <c r="J125" s="369"/>
    </row>
    <row r="126" spans="1:10" ht="12.75" hidden="1">
      <c r="A126" s="371" t="s">
        <v>255</v>
      </c>
      <c r="B126" s="216"/>
      <c r="C126" s="216"/>
      <c r="D126" s="215" t="s">
        <v>22</v>
      </c>
      <c r="E126" s="217"/>
      <c r="F126" s="216"/>
      <c r="G126" s="216"/>
      <c r="H126" s="247">
        <f t="shared" si="2"/>
        <v>16</v>
      </c>
      <c r="I126" s="332"/>
      <c r="J126" s="369"/>
    </row>
    <row r="127" spans="1:10" ht="12.75" hidden="1">
      <c r="A127" s="371"/>
      <c r="B127" s="216"/>
      <c r="C127" s="216"/>
      <c r="D127" s="215"/>
      <c r="E127" s="217"/>
      <c r="F127" s="216"/>
      <c r="G127" s="216"/>
      <c r="H127" s="247">
        <f t="shared" si="2"/>
        <v>0</v>
      </c>
      <c r="I127" s="332"/>
      <c r="J127" s="369"/>
    </row>
    <row r="128" spans="1:10" ht="12.75" hidden="1">
      <c r="A128" s="371"/>
      <c r="B128" s="216"/>
      <c r="C128" s="216"/>
      <c r="D128" s="215"/>
      <c r="E128" s="217"/>
      <c r="F128" s="216"/>
      <c r="G128" s="216"/>
      <c r="H128" s="247">
        <f t="shared" si="2"/>
        <v>0</v>
      </c>
      <c r="I128" s="332"/>
      <c r="J128" s="369"/>
    </row>
    <row r="129" spans="1:10" ht="12.75" hidden="1">
      <c r="A129" s="371"/>
      <c r="B129" s="216"/>
      <c r="C129" s="216"/>
      <c r="D129" s="215"/>
      <c r="E129" s="217"/>
      <c r="F129" s="216"/>
      <c r="G129" s="216"/>
      <c r="H129" s="247">
        <f t="shared" si="2"/>
        <v>0</v>
      </c>
      <c r="I129" s="332"/>
      <c r="J129" s="369"/>
    </row>
    <row r="130" spans="1:10" ht="12.75" hidden="1">
      <c r="A130" s="371"/>
      <c r="B130" s="216"/>
      <c r="C130" s="216"/>
      <c r="D130" s="215"/>
      <c r="E130" s="217"/>
      <c r="F130" s="216"/>
      <c r="G130" s="216"/>
      <c r="H130" s="247">
        <f t="shared" si="2"/>
        <v>0</v>
      </c>
      <c r="I130" s="332"/>
      <c r="J130" s="369"/>
    </row>
    <row r="131" spans="1:10" ht="12.75" hidden="1">
      <c r="A131" s="371"/>
      <c r="B131" s="216"/>
      <c r="C131" s="216"/>
      <c r="D131" s="215"/>
      <c r="E131" s="217"/>
      <c r="F131" s="216"/>
      <c r="G131" s="216"/>
      <c r="H131" s="247">
        <f t="shared" si="2"/>
        <v>0</v>
      </c>
      <c r="I131" s="332"/>
      <c r="J131" s="369"/>
    </row>
    <row r="132" spans="1:10" ht="12.75" hidden="1">
      <c r="A132" s="372"/>
      <c r="B132" s="216"/>
      <c r="C132" s="216"/>
      <c r="D132" s="217"/>
      <c r="E132" s="216"/>
      <c r="F132" s="216"/>
      <c r="G132" s="216"/>
      <c r="H132" s="247">
        <f t="shared" si="2"/>
        <v>0</v>
      </c>
      <c r="I132" s="332"/>
      <c r="J132" s="369"/>
    </row>
    <row r="133" spans="1:10" ht="12.75" hidden="1">
      <c r="A133" s="319"/>
      <c r="B133" s="29"/>
      <c r="C133" s="29"/>
      <c r="D133" s="29"/>
      <c r="E133" s="29"/>
      <c r="F133" s="29"/>
      <c r="G133" s="29"/>
      <c r="H133" s="29"/>
      <c r="I133" s="29"/>
      <c r="J133" s="351"/>
    </row>
    <row r="134" spans="1:10" ht="6" customHeight="1">
      <c r="A134" s="319"/>
      <c r="B134" s="29"/>
      <c r="C134" s="29"/>
      <c r="D134" s="29"/>
      <c r="E134" s="29"/>
      <c r="F134" s="29"/>
      <c r="G134" s="29"/>
      <c r="H134" s="29"/>
      <c r="I134" s="29"/>
      <c r="J134" s="351"/>
    </row>
    <row r="135" spans="1:14" s="263" customFormat="1" ht="28.5" customHeight="1">
      <c r="A135" s="458" t="s">
        <v>275</v>
      </c>
      <c r="B135" s="459"/>
      <c r="C135" s="459"/>
      <c r="D135" s="459"/>
      <c r="E135" s="459"/>
      <c r="F135" s="459"/>
      <c r="G135" s="459"/>
      <c r="H135" s="459"/>
      <c r="I135" s="459"/>
      <c r="J135" s="403"/>
      <c r="K135" s="317"/>
      <c r="L135" s="317"/>
      <c r="M135" s="317"/>
      <c r="N135" s="317"/>
    </row>
    <row r="136" spans="1:11" ht="12.75">
      <c r="A136" s="319"/>
      <c r="B136" s="29"/>
      <c r="C136" s="29"/>
      <c r="D136" s="29"/>
      <c r="E136" s="29"/>
      <c r="F136" s="29"/>
      <c r="G136" s="29"/>
      <c r="H136" s="29"/>
      <c r="I136" s="29"/>
      <c r="J136" s="351"/>
      <c r="K136" s="361"/>
    </row>
    <row r="137" spans="1:11" ht="20.25" customHeight="1">
      <c r="A137" s="484" t="s">
        <v>367</v>
      </c>
      <c r="B137" s="485"/>
      <c r="C137" s="485"/>
      <c r="D137" s="485"/>
      <c r="E137" s="485"/>
      <c r="F137" s="485"/>
      <c r="G137" s="485"/>
      <c r="H137" s="485"/>
      <c r="I137" s="485"/>
      <c r="J137" s="351"/>
      <c r="K137" s="361"/>
    </row>
    <row r="138" spans="1:13" s="378" customFormat="1" ht="13.5" customHeight="1">
      <c r="A138" s="486" t="s">
        <v>368</v>
      </c>
      <c r="B138" s="487"/>
      <c r="C138" s="487"/>
      <c r="D138" s="373">
        <v>72</v>
      </c>
      <c r="E138" s="29" t="s">
        <v>369</v>
      </c>
      <c r="F138" s="374"/>
      <c r="G138" s="374"/>
      <c r="H138" s="374"/>
      <c r="I138" s="374"/>
      <c r="J138" s="375"/>
      <c r="K138" s="29"/>
      <c r="L138" s="376"/>
      <c r="M138" s="377"/>
    </row>
    <row r="139" spans="1:13" s="378" customFormat="1" ht="12.75" customHeight="1">
      <c r="A139" s="488" t="str">
        <f>"В течение одного года пройти повышение квалификации  в объеме не менее "&amp;D138&amp;"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39" s="489"/>
      <c r="C139" s="489"/>
      <c r="D139" s="489"/>
      <c r="E139" s="489"/>
      <c r="F139" s="489"/>
      <c r="G139" s="489"/>
      <c r="H139" s="489"/>
      <c r="I139" s="490"/>
      <c r="J139" s="379"/>
      <c r="K139" s="408" t="s">
        <v>370</v>
      </c>
      <c r="L139" s="376"/>
      <c r="M139" s="377"/>
    </row>
    <row r="140" spans="1:13" s="378" customFormat="1" ht="13.5" thickBot="1">
      <c r="A140" s="491"/>
      <c r="B140" s="492"/>
      <c r="C140" s="492"/>
      <c r="D140" s="492"/>
      <c r="E140" s="492"/>
      <c r="F140" s="492"/>
      <c r="G140" s="492"/>
      <c r="H140" s="492"/>
      <c r="I140" s="493"/>
      <c r="J140" s="379"/>
      <c r="K140" s="374"/>
      <c r="L140" s="383">
        <f>IF(AND(ЭЗ!H273&lt;&gt;"",ЭЗ!F204=0,ЭЗ!F207=0,ЭЗ!G210&lt;&gt;100,вывод1="да"),_72ч,"")</f>
      </c>
      <c r="M140" s="377"/>
    </row>
    <row r="141" spans="1:12" s="378" customFormat="1" ht="13.5" thickBot="1">
      <c r="A141" s="380"/>
      <c r="B141" s="381"/>
      <c r="C141" s="381"/>
      <c r="D141" s="381"/>
      <c r="E141" s="381"/>
      <c r="F141" s="381"/>
      <c r="G141" s="381"/>
      <c r="H141" s="381"/>
      <c r="I141" s="381"/>
      <c r="J141" s="379"/>
      <c r="K141" s="407" t="s">
        <v>371</v>
      </c>
      <c r="L141" s="389" t="str">
        <f>IF(рек_общ="",рез_2&amp;рез_3,IF(рез_2="",рек_общ&amp;рез_3,рез_2&amp;рез_3))</f>
        <v>Получить  профессиональное (музыкальное) образование.</v>
      </c>
    </row>
    <row r="142" spans="1:13" s="378" customFormat="1" ht="12.75">
      <c r="A142" s="333" t="s">
        <v>383</v>
      </c>
      <c r="B142" s="374"/>
      <c r="C142" s="374"/>
      <c r="D142" s="374"/>
      <c r="E142" s="374"/>
      <c r="F142" s="374"/>
      <c r="G142" s="374"/>
      <c r="H142" s="374"/>
      <c r="I142" s="374"/>
      <c r="J142" s="375"/>
      <c r="K142" s="392" t="s">
        <v>372</v>
      </c>
      <c r="L142" s="211" t="s">
        <v>377</v>
      </c>
      <c r="M142" s="377"/>
    </row>
    <row r="143" spans="1:11" ht="25.5" customHeight="1">
      <c r="A143" s="481" t="s">
        <v>384</v>
      </c>
      <c r="B143" s="482"/>
      <c r="C143" s="482"/>
      <c r="D143" s="482"/>
      <c r="E143" s="482"/>
      <c r="F143" s="482"/>
      <c r="G143" s="482"/>
      <c r="H143" s="482"/>
      <c r="I143" s="483"/>
      <c r="J143" s="379"/>
      <c r="K143" s="390" t="str">
        <f>IF(рек2="нет",_дпо,"")</f>
        <v>Получить  профессиональное (музыкальное) образование.</v>
      </c>
    </row>
    <row r="144" spans="1:11" ht="24" customHeight="1" hidden="1">
      <c r="A144" s="333" t="s">
        <v>373</v>
      </c>
      <c r="B144" s="381"/>
      <c r="C144" s="381"/>
      <c r="D144" s="381"/>
      <c r="E144" s="381"/>
      <c r="F144" s="381"/>
      <c r="G144" s="381"/>
      <c r="H144" s="381"/>
      <c r="I144" s="381"/>
      <c r="J144" s="351"/>
      <c r="K144" s="392" t="s">
        <v>374</v>
      </c>
    </row>
    <row r="145" spans="1:11" ht="23.25" customHeight="1" hidden="1">
      <c r="A145" s="481" t="s">
        <v>375</v>
      </c>
      <c r="B145" s="482"/>
      <c r="C145" s="482"/>
      <c r="D145" s="482"/>
      <c r="E145" s="482"/>
      <c r="F145" s="482"/>
      <c r="G145" s="482"/>
      <c r="H145" s="482"/>
      <c r="I145" s="483"/>
      <c r="J145" s="379"/>
      <c r="K145" s="361"/>
    </row>
    <row r="146" spans="1:11" ht="12.75" hidden="1">
      <c r="A146" s="319"/>
      <c r="B146" s="29"/>
      <c r="C146" s="29"/>
      <c r="D146" s="29"/>
      <c r="E146" s="29"/>
      <c r="F146" s="29"/>
      <c r="G146" s="29"/>
      <c r="H146" s="29"/>
      <c r="I146" s="29"/>
      <c r="J146" s="351"/>
      <c r="K146" s="361"/>
    </row>
    <row r="147" spans="1:11" ht="15.75" hidden="1">
      <c r="A147" s="319"/>
      <c r="B147" s="382"/>
      <c r="C147" s="29"/>
      <c r="D147" s="29"/>
      <c r="E147" s="29"/>
      <c r="F147" s="29"/>
      <c r="G147" s="29"/>
      <c r="H147" s="29"/>
      <c r="I147" s="29"/>
      <c r="J147" s="351"/>
      <c r="K147" s="361"/>
    </row>
    <row r="148" spans="1:11" ht="12.75">
      <c r="A148" s="365"/>
      <c r="B148" s="366"/>
      <c r="C148" s="366"/>
      <c r="D148" s="366"/>
      <c r="E148" s="366"/>
      <c r="F148" s="366"/>
      <c r="G148" s="366"/>
      <c r="H148" s="366"/>
      <c r="I148" s="366"/>
      <c r="J148" s="310"/>
      <c r="K148" s="361"/>
    </row>
    <row r="223" ht="12.75">
      <c r="A223" s="3">
        <f>ЭЗ!L45</f>
        <v>0</v>
      </c>
    </row>
    <row r="224" ht="12.75">
      <c r="A224" s="3">
        <f>ЭЗ!L46</f>
        <v>0</v>
      </c>
    </row>
  </sheetData>
  <sheetProtection password="CF6E" sheet="1" objects="1" scenarios="1"/>
  <mergeCells count="54">
    <mergeCell ref="A143:I143"/>
    <mergeCell ref="A145:I145"/>
    <mergeCell ref="A137:I137"/>
    <mergeCell ref="A138:C138"/>
    <mergeCell ref="A139:I140"/>
    <mergeCell ref="A55:H57"/>
    <mergeCell ref="A58:H58"/>
    <mergeCell ref="A60:J60"/>
    <mergeCell ref="A61:J61"/>
    <mergeCell ref="A135:I135"/>
    <mergeCell ref="G48:H48"/>
    <mergeCell ref="A50:J51"/>
    <mergeCell ref="A53:I53"/>
    <mergeCell ref="G41:H41"/>
    <mergeCell ref="A42:F43"/>
    <mergeCell ref="G42:H42"/>
    <mergeCell ref="G45:H45"/>
    <mergeCell ref="A1:I2"/>
    <mergeCell ref="H4:I15"/>
    <mergeCell ref="C72:H72"/>
    <mergeCell ref="C74:H74"/>
    <mergeCell ref="C69:I69"/>
    <mergeCell ref="C71:I71"/>
    <mergeCell ref="C73:I73"/>
    <mergeCell ref="B4:C4"/>
    <mergeCell ref="A17:I17"/>
    <mergeCell ref="A63:I63"/>
    <mergeCell ref="A19:B19"/>
    <mergeCell ref="C19:I19"/>
    <mergeCell ref="A23:B23"/>
    <mergeCell ref="C23:I24"/>
    <mergeCell ref="G21:I21"/>
    <mergeCell ref="A21:C21"/>
    <mergeCell ref="D21:F21"/>
    <mergeCell ref="C30:I30"/>
    <mergeCell ref="D98:E98"/>
    <mergeCell ref="B98:C98"/>
    <mergeCell ref="A97:I97"/>
    <mergeCell ref="D37:E37"/>
    <mergeCell ref="F35:H35"/>
    <mergeCell ref="C67:I67"/>
    <mergeCell ref="A78:I79"/>
    <mergeCell ref="C70:H70"/>
    <mergeCell ref="G46:H46"/>
    <mergeCell ref="C68:H68"/>
    <mergeCell ref="A24:B24"/>
    <mergeCell ref="A26:B26"/>
    <mergeCell ref="A35:C35"/>
    <mergeCell ref="D35:E35"/>
    <mergeCell ref="C26:H26"/>
    <mergeCell ref="C27:H27"/>
    <mergeCell ref="A34:C34"/>
    <mergeCell ref="A39:I39"/>
    <mergeCell ref="C28:I28"/>
  </mergeCells>
  <conditionalFormatting sqref="A78:J79 A1:J2">
    <cfRule type="cellIs" priority="2" dxfId="20" operator="equal" stopIfTrue="1">
      <formula>"Все данные введены. Перейдите на лист ЭЗ"</formula>
    </cfRule>
  </conditionalFormatting>
  <conditionalFormatting sqref="B71:I72">
    <cfRule type="expression" priority="4" dxfId="21" stopIfTrue="1">
      <formula>$F$65&lt;2</formula>
    </cfRule>
  </conditionalFormatting>
  <conditionalFormatting sqref="B73:I74">
    <cfRule type="expression" priority="5" dxfId="21" stopIfTrue="1">
      <formula>$F$65&lt;3</formula>
    </cfRule>
  </conditionalFormatting>
  <conditionalFormatting sqref="A145:I145">
    <cfRule type="expression" priority="6" dxfId="12" stopIfTrue="1">
      <formula>$A$145=""</formula>
    </cfRule>
  </conditionalFormatting>
  <conditionalFormatting sqref="C27:H27">
    <cfRule type="expression" priority="1" dxfId="22" stopIfTrue="1">
      <formula>"$A$23=""-"""</formula>
    </cfRule>
  </conditionalFormatting>
  <conditionalFormatting sqref="I41">
    <cfRule type="expression" priority="8" dxfId="21" stopIfTrue="1">
      <formula>$G$41="нет"</formula>
    </cfRule>
  </conditionalFormatting>
  <conditionalFormatting sqref="I42:I43">
    <cfRule type="expression" priority="9" dxfId="21" stopIfTrue="1">
      <formula>$G$42="нет"</formula>
    </cfRule>
  </conditionalFormatting>
  <conditionalFormatting sqref="I46:I47">
    <cfRule type="expression" priority="10" dxfId="21" stopIfTrue="1">
      <formula>$G$46="нет"</formula>
    </cfRule>
  </conditionalFormatting>
  <conditionalFormatting sqref="I56">
    <cfRule type="expression" priority="11" dxfId="23" stopIfTrue="1">
      <formula>OR($G$41="да",$G$42="да")</formula>
    </cfRule>
  </conditionalFormatting>
  <conditionalFormatting sqref="J41">
    <cfRule type="expression" priority="12" dxfId="24" stopIfTrue="1">
      <formula>$G$41="нет"</formula>
    </cfRule>
  </conditionalFormatting>
  <conditionalFormatting sqref="J42">
    <cfRule type="expression" priority="13" dxfId="24" stopIfTrue="1">
      <formula>$G$42="нет"</formula>
    </cfRule>
  </conditionalFormatting>
  <conditionalFormatting sqref="J46">
    <cfRule type="expression" priority="14" dxfId="24" stopIfTrue="1">
      <formula>$G$46="нет"</formula>
    </cfRule>
  </conditionalFormatting>
  <conditionalFormatting sqref="J56">
    <cfRule type="expression" priority="15" dxfId="24" stopIfTrue="1">
      <formula>AND($G$41="нет",$G$42="нет")</formula>
    </cfRule>
  </conditionalFormatting>
  <dataValidations count="28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46">
      <formula1>2000+H76-5</formula1>
      <formula2>2000+H76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1">
      <formula1>2000+H76-5</formula1>
      <formula2>2000+H76</formula2>
    </dataValidation>
    <dataValidation allowBlank="1" showInputMessage="1" showErrorMessage="1" promptTitle="Введите" prompt="ФИО полностью" sqref="K68 C19:I20 C22:I22"/>
    <dataValidation type="whole" showInputMessage="1" showErrorMessage="1" sqref="C76">
      <formula1>1</formula1>
      <formula2>31</formula2>
    </dataValidation>
    <dataValidation type="list" showInputMessage="1" showErrorMessage="1" promptTitle="Воспользуйтесь кнопкой" prompt="справа" sqref="E76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76">
      <formula1>12</formula1>
      <formula2>25</formula2>
    </dataValidation>
    <dataValidation allowBlank="1" showInputMessage="1" showErrorMessage="1" promptTitle="Введите" prompt="ФИО полностью&#10;" sqref="C67 C69 C71 C73"/>
    <dataValidation type="list" allowBlank="1" showInputMessage="1" showErrorMessage="1" sqref="F65">
      <formula1>"1, 2, 3"</formula1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type="list" allowBlank="1" showInputMessage="1" showErrorMessage="1" promptTitle="выберите из списка" prompt="воспользуйтесь кнопкой" sqref="D36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$B$80:$H$80</formula1>
    </dataValidation>
    <dataValidation type="list" showInputMessage="1" showErrorMessage="1" promptTitle="Выберите из списка" prompt="воспользуйтесь кнопкой" sqref="E34">
      <formula1>"лет, год, года, "</formula1>
    </dataValidation>
    <dataValidation type="whole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 J36">
      <formula1>39083</formula1>
      <formula2>45658</formula2>
    </dataValidation>
    <dataValidation type="list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J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I26:J27"/>
    <dataValidation type="list" allowBlank="1" showDropDown="1" showInputMessage="1" showErrorMessage="1" errorTitle="Внимание!" error="Должности нет в списке!&#10;&#10;Воспользуйтесь кнопкой справа" sqref="C26:H26">
      <formula1>$A$99:$A$132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J31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3:I24">
      <formula1>0</formula1>
      <formula2>180</formula2>
    </dataValidation>
    <dataValidation type="list" showInputMessage="1" showErrorMessage="1" promptTitle="Выберите из списка  (нет/да)" prompt="Выбрать &quot;да&quot;, если &#10;- педагог имеет профессиональное (музыкальное) образование, т.е. окончил вуз/суз,  либо в настоящее время  обучается в вузе/сузе,&#10;- получил либо в настоящее время получает переподготовку&#10;" sqref="I56">
      <formula1>"нет, да"</formula1>
    </dataValidation>
    <dataValidation type="list" allowBlank="1" showInputMessage="1" showErrorMessage="1" promptTitle="Выберите из списка" prompt="курс обучения" sqref="J42">
      <formula1>"1к., 2к., 3к., 4к., 5к.,6к."</formula1>
    </dataValidation>
    <dataValidation type="list" showInputMessage="1" showErrorMessage="1" sqref="G41:H42 G45:H46 G48:H48">
      <formula1>"нет, да"</formula1>
    </dataValidation>
    <dataValidation type="list" showInputMessage="1" showErrorMessage="1" promptTitle="Выберите из списка" prompt=" (нет/да)" sqref="I58">
      <formula1>"нет, да"</formula1>
    </dataValidation>
    <dataValidation type="list" showInputMessage="1" showErrorMessage="1" promptTitle="выберите из списка" prompt="воспользуйтесь кнопкой" sqref="D35:E35">
      <formula1>"высшая, первая, вторая, нет"</formula1>
    </dataValidation>
  </dataValidations>
  <hyperlinks>
    <hyperlink ref="A97" location="ЭЗ!B36" tooltip="Щелкните, чтобы перейти по ссылке" display="Перейти на лист 'ЭЗ'"/>
    <hyperlink ref="A135:I135" location="proverka" tooltip="Щелкните, чтобы перейти по ссылке" display="Проверить правильность заполнения данных"/>
    <hyperlink ref="A97:I97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</hyperlinks>
  <printOptions/>
  <pageMargins left="0.7480314960629921" right="0.31496062992125984" top="0.984251968503937" bottom="0.7874015748031497" header="0.5118110236220472" footer="0.5118110236220472"/>
  <pageSetup fitToHeight="1" fitToWidth="1" horizontalDpi="600" verticalDpi="600" orientation="portrait" paperSize="9" scale="74" r:id="rId3"/>
  <headerFooter alignWithMargins="0">
    <oddHeader>&amp;C&amp;8&amp;A  /&amp;D, &amp;T /, &amp;F</oddHeader>
    <oddFooter>&amp;C&amp;8/ Версия - сент.2013г./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9"/>
  <sheetViews>
    <sheetView showGridLines="0" showRowColHeaders="0" showOutlineSymbols="0" zoomScaleSheetLayoutView="100" zoomScalePageLayoutView="0" workbookViewId="0" topLeftCell="A1">
      <selection activeCell="A2" sqref="A2:J5"/>
    </sheetView>
  </sheetViews>
  <sheetFormatPr defaultColWidth="9.00390625" defaultRowHeight="12.75"/>
  <cols>
    <col min="1" max="1" width="5.00390625" style="10" customWidth="1"/>
    <col min="2" max="2" width="10.875" style="158" customWidth="1"/>
    <col min="3" max="3" width="12.375" style="158" customWidth="1"/>
    <col min="4" max="4" width="10.125" style="159" customWidth="1"/>
    <col min="5" max="5" width="9.375" style="159" customWidth="1"/>
    <col min="6" max="10" width="10.25390625" style="159" customWidth="1"/>
    <col min="11" max="11" width="6.875" style="3" hidden="1" customWidth="1"/>
    <col min="12" max="12" width="11.625" style="54" hidden="1" customWidth="1"/>
    <col min="13" max="13" width="5.75390625" style="54" hidden="1" customWidth="1"/>
    <col min="14" max="14" width="5.625" style="54" hidden="1" customWidth="1"/>
    <col min="15" max="15" width="21.875" style="195" hidden="1" customWidth="1"/>
    <col min="16" max="16" width="9.75390625" style="3" hidden="1" customWidth="1"/>
    <col min="17" max="17" width="13.00390625" style="3" hidden="1" customWidth="1"/>
    <col min="18" max="18" width="0" style="3" hidden="1" customWidth="1"/>
    <col min="19" max="19" width="13.00390625" style="3" customWidth="1"/>
    <col min="20" max="20" width="12.00390625" style="3" customWidth="1"/>
    <col min="21" max="16384" width="9.125" style="3" customWidth="1"/>
  </cols>
  <sheetData>
    <row r="1" ht="15">
      <c r="J1" s="411" t="s">
        <v>500</v>
      </c>
    </row>
    <row r="2" spans="1:16" ht="18">
      <c r="A2" s="688" t="s">
        <v>115</v>
      </c>
      <c r="B2" s="688"/>
      <c r="C2" s="688"/>
      <c r="D2" s="688"/>
      <c r="E2" s="688"/>
      <c r="F2" s="688"/>
      <c r="G2" s="688"/>
      <c r="H2" s="688"/>
      <c r="I2" s="688"/>
      <c r="J2" s="688"/>
      <c r="L2" s="225"/>
      <c r="M2" s="226"/>
      <c r="N2" s="227"/>
      <c r="O2" s="227" t="s">
        <v>23</v>
      </c>
      <c r="P2" s="207" t="s">
        <v>24</v>
      </c>
    </row>
    <row r="3" spans="1:16" ht="12.75">
      <c r="A3" s="693" t="s">
        <v>386</v>
      </c>
      <c r="B3" s="693"/>
      <c r="C3" s="693"/>
      <c r="D3" s="693"/>
      <c r="E3" s="693"/>
      <c r="F3" s="693"/>
      <c r="G3" s="693"/>
      <c r="H3" s="693"/>
      <c r="I3" s="693"/>
      <c r="J3" s="693"/>
      <c r="L3" s="215" t="str">
        <f>'общие сведения'!A100</f>
        <v>воспитатель</v>
      </c>
      <c r="M3" s="215"/>
      <c r="N3" s="215" t="str">
        <f>'общие сведения'!D100</f>
        <v>воспитателя</v>
      </c>
      <c r="O3" s="215"/>
      <c r="P3" s="63">
        <f>LEN(N3)</f>
        <v>11</v>
      </c>
    </row>
    <row r="4" spans="1:16" ht="12" customHeight="1">
      <c r="A4" s="693"/>
      <c r="B4" s="693"/>
      <c r="C4" s="693"/>
      <c r="D4" s="693"/>
      <c r="E4" s="693"/>
      <c r="F4" s="693"/>
      <c r="G4" s="693"/>
      <c r="H4" s="693"/>
      <c r="I4" s="693"/>
      <c r="J4" s="693"/>
      <c r="L4" s="215" t="str">
        <f>'общие сведения'!A101</f>
        <v>воспитатель группы продленного дня</v>
      </c>
      <c r="M4" s="215"/>
      <c r="N4" s="215" t="str">
        <f>'общие сведения'!D101</f>
        <v>воспитателя ГПД</v>
      </c>
      <c r="O4" s="215"/>
      <c r="P4" s="63">
        <f aca="true" t="shared" si="0" ref="P4:P35">LEN(N4)</f>
        <v>15</v>
      </c>
    </row>
    <row r="5" spans="1:16" ht="7.5" customHeight="1">
      <c r="A5" s="694"/>
      <c r="B5" s="694"/>
      <c r="C5" s="694"/>
      <c r="D5" s="694"/>
      <c r="E5" s="694"/>
      <c r="F5" s="694"/>
      <c r="G5" s="694"/>
      <c r="H5" s="694"/>
      <c r="I5" s="694"/>
      <c r="J5" s="694"/>
      <c r="L5" s="215" t="str">
        <f>'общие сведения'!A102</f>
        <v>дефектолог</v>
      </c>
      <c r="M5" s="215"/>
      <c r="N5" s="215" t="str">
        <f>'общие сведения'!D102</f>
        <v>дефектолога</v>
      </c>
      <c r="O5" s="215"/>
      <c r="P5" s="63">
        <f t="shared" si="0"/>
        <v>11</v>
      </c>
    </row>
    <row r="6" spans="1:16" ht="3" customHeight="1" hidden="1">
      <c r="A6" s="5"/>
      <c r="B6" s="176"/>
      <c r="C6" s="176"/>
      <c r="D6" s="176"/>
      <c r="E6" s="4"/>
      <c r="F6" s="4"/>
      <c r="G6" s="4"/>
      <c r="H6" s="4"/>
      <c r="I6" s="4"/>
      <c r="J6" s="4"/>
      <c r="L6" s="215" t="str">
        <f>'общие сведения'!A103</f>
        <v>инструктор по труду</v>
      </c>
      <c r="M6" s="215"/>
      <c r="N6" s="215" t="str">
        <f>'общие сведения'!D103</f>
        <v>инструктора по труду</v>
      </c>
      <c r="O6" s="215"/>
      <c r="P6" s="63">
        <f t="shared" si="0"/>
        <v>20</v>
      </c>
    </row>
    <row r="7" spans="1:16" ht="15">
      <c r="A7" s="6" t="s">
        <v>116</v>
      </c>
      <c r="E7" s="7"/>
      <c r="F7" s="7"/>
      <c r="G7" s="7"/>
      <c r="H7" s="7"/>
      <c r="I7" s="7"/>
      <c r="J7" s="7"/>
      <c r="L7" s="215" t="str">
        <f>'общие сведения'!A104</f>
        <v>инструктор по физической культуре</v>
      </c>
      <c r="M7" s="215"/>
      <c r="N7" s="215" t="str">
        <f>'общие сведения'!D104</f>
        <v>инструктора по физ. культуре</v>
      </c>
      <c r="O7" s="215"/>
      <c r="P7" s="63">
        <f t="shared" si="0"/>
        <v>28</v>
      </c>
    </row>
    <row r="8" spans="1:18" ht="8.25" customHeight="1">
      <c r="A8" s="6"/>
      <c r="E8" s="7"/>
      <c r="F8" s="7"/>
      <c r="G8" s="7"/>
      <c r="H8" s="7"/>
      <c r="I8" s="7"/>
      <c r="J8" s="7"/>
      <c r="L8" s="215" t="str">
        <f>'общие сведения'!A105</f>
        <v>инструктор по физическому воспитанию</v>
      </c>
      <c r="M8" s="215"/>
      <c r="N8" s="215" t="str">
        <f>'общие сведения'!D105</f>
        <v>инструктора по физ.воспитанию</v>
      </c>
      <c r="O8" s="215"/>
      <c r="P8" s="63">
        <f t="shared" si="0"/>
        <v>29</v>
      </c>
      <c r="R8" s="206"/>
    </row>
    <row r="9" spans="1:16" s="8" customFormat="1" ht="15">
      <c r="A9" s="617" t="s">
        <v>117</v>
      </c>
      <c r="B9" s="617"/>
      <c r="C9" s="617"/>
      <c r="D9" s="689">
        <f>IF('общие сведения'!C19&lt;&gt;"",PROPER(TRIM('общие сведения'!C19)),"")</f>
      </c>
      <c r="E9" s="689"/>
      <c r="F9" s="689"/>
      <c r="G9" s="689"/>
      <c r="H9" s="689"/>
      <c r="I9" s="689"/>
      <c r="J9" s="689"/>
      <c r="L9" s="215" t="str">
        <f>'общие сведения'!A106</f>
        <v>инструктор-методист</v>
      </c>
      <c r="M9" s="215"/>
      <c r="N9" s="215" t="str">
        <f>'общие сведения'!D106</f>
        <v>инструктора-методиста</v>
      </c>
      <c r="O9" s="215"/>
      <c r="P9" s="63">
        <f t="shared" si="0"/>
        <v>21</v>
      </c>
    </row>
    <row r="10" spans="1:16" s="8" customFormat="1" ht="15" customHeight="1">
      <c r="A10" s="617" t="s">
        <v>186</v>
      </c>
      <c r="B10" s="617"/>
      <c r="C10" s="685">
        <f>IF(D9="","",TRIM('общие сведения'!C23))</f>
      </c>
      <c r="D10" s="685"/>
      <c r="E10" s="685"/>
      <c r="F10" s="685"/>
      <c r="G10" s="685"/>
      <c r="H10" s="685"/>
      <c r="I10" s="685"/>
      <c r="J10" s="685"/>
      <c r="L10" s="215" t="str">
        <f>'общие сведения'!A107</f>
        <v>концертмейстер</v>
      </c>
      <c r="M10" s="215"/>
      <c r="N10" s="215" t="str">
        <f>'общие сведения'!D107</f>
        <v>концертмейстера</v>
      </c>
      <c r="O10" s="215"/>
      <c r="P10" s="63">
        <f t="shared" si="0"/>
        <v>15</v>
      </c>
    </row>
    <row r="11" spans="1:16" s="8" customFormat="1" ht="30" customHeight="1">
      <c r="A11" s="35"/>
      <c r="B11" s="177"/>
      <c r="C11" s="686"/>
      <c r="D11" s="686"/>
      <c r="E11" s="686"/>
      <c r="F11" s="686"/>
      <c r="G11" s="686"/>
      <c r="H11" s="686"/>
      <c r="I11" s="686"/>
      <c r="J11" s="686"/>
      <c r="L11" s="215" t="str">
        <f>'общие сведения'!A108</f>
        <v>логопед</v>
      </c>
      <c r="M11" s="215"/>
      <c r="N11" s="215" t="str">
        <f>'общие сведения'!D108</f>
        <v>логопеда</v>
      </c>
      <c r="O11" s="215"/>
      <c r="P11" s="63">
        <f t="shared" si="0"/>
        <v>8</v>
      </c>
    </row>
    <row r="12" spans="1:16" s="8" customFormat="1" ht="15">
      <c r="A12" s="617" t="s">
        <v>187</v>
      </c>
      <c r="B12" s="617"/>
      <c r="C12" s="656">
        <f>IF(D9="","",'общие сведения'!C30)</f>
      </c>
      <c r="D12" s="656"/>
      <c r="E12" s="656"/>
      <c r="F12" s="656"/>
      <c r="G12" s="656"/>
      <c r="H12" s="656"/>
      <c r="I12" s="656"/>
      <c r="J12" s="656"/>
      <c r="L12" s="215" t="str">
        <f>'общие сведения'!A109</f>
        <v>мастер производственного обучения</v>
      </c>
      <c r="M12" s="215"/>
      <c r="N12" s="215" t="str">
        <f>'общие сведения'!D109</f>
        <v>мастера п./о.</v>
      </c>
      <c r="O12" s="215"/>
      <c r="P12" s="63">
        <f t="shared" si="0"/>
        <v>13</v>
      </c>
    </row>
    <row r="13" spans="1:16" s="8" customFormat="1" ht="15">
      <c r="A13" s="617" t="s">
        <v>118</v>
      </c>
      <c r="B13" s="617"/>
      <c r="C13" s="617"/>
      <c r="D13" s="691">
        <f>IF(D9="","",IF('общие сведения'!D21="муниципальный район",'общие сведения'!G21,'общие сведения'!D21))</f>
      </c>
      <c r="E13" s="691"/>
      <c r="F13" s="691"/>
      <c r="G13" s="692">
        <f>IF(D9="","",IF('общие сведения'!D21="муниципальный район",'общие сведения'!D21,'общие сведения'!G21))</f>
      </c>
      <c r="H13" s="692"/>
      <c r="I13" s="692"/>
      <c r="J13" s="692"/>
      <c r="L13" s="215" t="str">
        <f>'общие сведения'!A110</f>
        <v>методист</v>
      </c>
      <c r="M13" s="215"/>
      <c r="N13" s="215" t="str">
        <f>'общие сведения'!D110</f>
        <v>методиста</v>
      </c>
      <c r="O13" s="215"/>
      <c r="P13" s="63">
        <f t="shared" si="0"/>
        <v>9</v>
      </c>
    </row>
    <row r="14" spans="1:16" s="8" customFormat="1" ht="15">
      <c r="A14" s="617" t="s">
        <v>198</v>
      </c>
      <c r="B14" s="617"/>
      <c r="C14" s="617"/>
      <c r="D14" s="617"/>
      <c r="E14" s="99">
        <f>IF(D9="","",'общие сведения'!D34)</f>
      </c>
      <c r="F14" s="245">
        <f>IF(D9="","",'общие сведения'!E34)</f>
      </c>
      <c r="G14" s="86"/>
      <c r="H14" s="86"/>
      <c r="I14" s="86"/>
      <c r="J14" s="86"/>
      <c r="L14" s="215" t="str">
        <f>'общие сведения'!A111</f>
        <v>музыкальный руководитель</v>
      </c>
      <c r="M14" s="215"/>
      <c r="N14" s="215" t="str">
        <f>'общие сведения'!D111</f>
        <v>музыкального руководителя</v>
      </c>
      <c r="O14" s="215"/>
      <c r="P14" s="63">
        <f t="shared" si="0"/>
        <v>25</v>
      </c>
    </row>
    <row r="15" spans="1:16" s="8" customFormat="1" ht="15">
      <c r="A15" s="617" t="s">
        <v>199</v>
      </c>
      <c r="B15" s="617"/>
      <c r="C15" s="617"/>
      <c r="D15" s="617"/>
      <c r="E15" s="695">
        <f>IF(D9&lt;&gt;"",'общие сведения'!D35,"")</f>
      </c>
      <c r="F15" s="695"/>
      <c r="G15" s="662" t="s">
        <v>200</v>
      </c>
      <c r="H15" s="662"/>
      <c r="I15" s="618">
        <f>IF(OR('общие сведения'!I35="",E15=""),"",'общие сведения'!I35)</f>
      </c>
      <c r="J15" s="618"/>
      <c r="K15" s="84"/>
      <c r="L15" s="215" t="str">
        <f>'общие сведения'!A112</f>
        <v>педагог</v>
      </c>
      <c r="M15" s="215"/>
      <c r="N15" s="215" t="str">
        <f>'общие сведения'!D112</f>
        <v>педагога</v>
      </c>
      <c r="O15" s="215"/>
      <c r="P15" s="63">
        <f t="shared" si="0"/>
        <v>8</v>
      </c>
    </row>
    <row r="16" spans="1:16" s="8" customFormat="1" ht="15">
      <c r="A16" s="617" t="s">
        <v>119</v>
      </c>
      <c r="B16" s="617"/>
      <c r="C16" s="617"/>
      <c r="D16" s="617"/>
      <c r="E16" s="690">
        <f>IF(D9&lt;&gt;"",'общие сведения'!D37,"")</f>
      </c>
      <c r="F16" s="690"/>
      <c r="G16" s="9"/>
      <c r="H16" s="9"/>
      <c r="I16" s="9"/>
      <c r="J16" s="9"/>
      <c r="L16" s="215" t="str">
        <f>'общие сведения'!A113</f>
        <v>педагог дополнительного образования</v>
      </c>
      <c r="M16" s="215"/>
      <c r="N16" s="215" t="str">
        <f>'общие сведения'!D113</f>
        <v>педагога доп. образования</v>
      </c>
      <c r="O16" s="215"/>
      <c r="P16" s="63">
        <f t="shared" si="0"/>
        <v>25</v>
      </c>
    </row>
    <row r="17" spans="1:16" s="8" customFormat="1" ht="9" customHeight="1">
      <c r="A17" s="10"/>
      <c r="B17" s="158"/>
      <c r="C17" s="158"/>
      <c r="D17" s="159"/>
      <c r="E17" s="11"/>
      <c r="F17" s="11"/>
      <c r="G17" s="11"/>
      <c r="H17" s="11"/>
      <c r="I17" s="11"/>
      <c r="J17" s="11"/>
      <c r="L17" s="215" t="str">
        <f>'общие сведения'!A114</f>
        <v>педагог-организатор</v>
      </c>
      <c r="M17" s="215"/>
      <c r="N17" s="215" t="str">
        <f>'общие сведения'!D114</f>
        <v>педагога-организатора</v>
      </c>
      <c r="O17" s="215"/>
      <c r="P17" s="63">
        <f t="shared" si="0"/>
        <v>21</v>
      </c>
    </row>
    <row r="18" spans="1:16" s="8" customFormat="1" ht="13.5" customHeight="1">
      <c r="A18" s="660" t="s">
        <v>218</v>
      </c>
      <c r="B18" s="661"/>
      <c r="C18" s="661"/>
      <c r="D18" s="661"/>
      <c r="E18" s="661"/>
      <c r="F18" s="661"/>
      <c r="G18" s="661"/>
      <c r="H18" s="661"/>
      <c r="I18" s="661"/>
      <c r="J18" s="661"/>
      <c r="L18" s="215" t="str">
        <f>'общие сведения'!A115</f>
        <v>педагог-психолог</v>
      </c>
      <c r="M18" s="215"/>
      <c r="N18" s="215" t="str">
        <f>'общие сведения'!D115</f>
        <v>педагога-психолога</v>
      </c>
      <c r="O18" s="215"/>
      <c r="P18" s="63">
        <f t="shared" si="0"/>
        <v>18</v>
      </c>
    </row>
    <row r="19" spans="1:16" s="8" customFormat="1" ht="13.5" customHeight="1">
      <c r="A19" s="661"/>
      <c r="B19" s="661"/>
      <c r="C19" s="661"/>
      <c r="D19" s="661"/>
      <c r="E19" s="661"/>
      <c r="F19" s="661"/>
      <c r="G19" s="661"/>
      <c r="H19" s="661"/>
      <c r="I19" s="661"/>
      <c r="J19" s="661"/>
      <c r="L19" s="215" t="str">
        <f>'общие сведения'!A116</f>
        <v>преподаватель</v>
      </c>
      <c r="M19" s="215"/>
      <c r="N19" s="215" t="str">
        <f>'общие сведения'!D116</f>
        <v>преподавателя</v>
      </c>
      <c r="O19" s="215"/>
      <c r="P19" s="63">
        <f t="shared" si="0"/>
        <v>13</v>
      </c>
    </row>
    <row r="20" spans="1:16" s="8" customFormat="1" ht="13.5" customHeight="1">
      <c r="A20" s="661"/>
      <c r="B20" s="661"/>
      <c r="C20" s="661"/>
      <c r="D20" s="661"/>
      <c r="E20" s="661"/>
      <c r="F20" s="661"/>
      <c r="G20" s="661"/>
      <c r="H20" s="661"/>
      <c r="I20" s="661"/>
      <c r="J20" s="661"/>
      <c r="L20" s="215" t="str">
        <f>'общие сведения'!A117</f>
        <v>преподаватель-организатор </v>
      </c>
      <c r="M20" s="215"/>
      <c r="N20" s="215" t="str">
        <f>'общие сведения'!D117</f>
        <v>преподавателя-организатора </v>
      </c>
      <c r="O20" s="215"/>
      <c r="P20" s="63">
        <f t="shared" si="0"/>
        <v>27</v>
      </c>
    </row>
    <row r="21" spans="1:16" s="8" customFormat="1" ht="13.5" customHeight="1">
      <c r="A21" s="661"/>
      <c r="B21" s="661"/>
      <c r="C21" s="661"/>
      <c r="D21" s="661"/>
      <c r="E21" s="661"/>
      <c r="F21" s="661"/>
      <c r="G21" s="661"/>
      <c r="H21" s="661"/>
      <c r="I21" s="661"/>
      <c r="J21" s="661"/>
      <c r="L21" s="215" t="str">
        <f>'общие сведения'!A118</f>
        <v>психолог</v>
      </c>
      <c r="M21" s="215"/>
      <c r="N21" s="215" t="str">
        <f>'общие сведения'!D118</f>
        <v>психолога</v>
      </c>
      <c r="O21" s="215"/>
      <c r="P21" s="63">
        <f t="shared" si="0"/>
        <v>9</v>
      </c>
    </row>
    <row r="22" spans="1:16" ht="12.75">
      <c r="A22" s="661"/>
      <c r="B22" s="661"/>
      <c r="C22" s="661"/>
      <c r="D22" s="661"/>
      <c r="E22" s="661"/>
      <c r="F22" s="661"/>
      <c r="G22" s="661"/>
      <c r="H22" s="661"/>
      <c r="I22" s="661"/>
      <c r="J22" s="661"/>
      <c r="L22" s="215" t="str">
        <f>'общие сведения'!A119</f>
        <v>руководитель физ.воспитания</v>
      </c>
      <c r="M22" s="215"/>
      <c r="N22" s="215" t="str">
        <f>'общие сведения'!D119</f>
        <v>руководителя физ. воспитания</v>
      </c>
      <c r="O22" s="215"/>
      <c r="P22" s="63">
        <f t="shared" si="0"/>
        <v>28</v>
      </c>
    </row>
    <row r="23" spans="1:16" ht="5.25" customHeight="1">
      <c r="A23" s="5"/>
      <c r="B23" s="178"/>
      <c r="C23" s="178"/>
      <c r="D23" s="178"/>
      <c r="E23" s="12"/>
      <c r="F23" s="12"/>
      <c r="G23" s="12"/>
      <c r="H23" s="12"/>
      <c r="I23" s="12"/>
      <c r="J23" s="12"/>
      <c r="L23" s="215" t="str">
        <f>'общие сведения'!A120</f>
        <v>социальный педагог</v>
      </c>
      <c r="M23" s="215"/>
      <c r="N23" s="215" t="str">
        <f>'общие сведения'!D120</f>
        <v>социального педагога</v>
      </c>
      <c r="O23" s="215"/>
      <c r="P23" s="63">
        <f t="shared" si="0"/>
        <v>20</v>
      </c>
    </row>
    <row r="24" spans="1:16" ht="28.5" customHeight="1">
      <c r="A24" s="13" t="s">
        <v>127</v>
      </c>
      <c r="B24" s="620" t="s">
        <v>173</v>
      </c>
      <c r="C24" s="620"/>
      <c r="D24" s="620"/>
      <c r="E24" s="620"/>
      <c r="F24" s="620"/>
      <c r="G24" s="620"/>
      <c r="H24" s="620"/>
      <c r="I24" s="620"/>
      <c r="J24" s="620"/>
      <c r="L24" s="215" t="str">
        <f>'общие сведения'!A121</f>
        <v>старший воспитатель</v>
      </c>
      <c r="M24" s="215"/>
      <c r="N24" s="215" t="str">
        <f>'общие сведения'!D121</f>
        <v>старшего воспитателя</v>
      </c>
      <c r="O24" s="215"/>
      <c r="P24" s="63">
        <f t="shared" si="0"/>
        <v>20</v>
      </c>
    </row>
    <row r="25" spans="1:16" ht="15" customHeight="1">
      <c r="A25" s="14" t="s">
        <v>172</v>
      </c>
      <c r="B25" s="621" t="s">
        <v>320</v>
      </c>
      <c r="C25" s="621"/>
      <c r="D25" s="621"/>
      <c r="E25" s="621"/>
      <c r="F25" s="621"/>
      <c r="G25" s="621"/>
      <c r="H25" s="621"/>
      <c r="I25" s="621"/>
      <c r="J25" s="621"/>
      <c r="L25" s="215" t="str">
        <f>'общие сведения'!A122</f>
        <v>тренер</v>
      </c>
      <c r="M25" s="215"/>
      <c r="N25" s="215" t="str">
        <f>'общие сведения'!D122</f>
        <v>тренера</v>
      </c>
      <c r="O25" s="215"/>
      <c r="P25" s="63">
        <f t="shared" si="0"/>
        <v>7</v>
      </c>
    </row>
    <row r="26" spans="2:16" ht="15" customHeight="1">
      <c r="B26" s="621"/>
      <c r="C26" s="621"/>
      <c r="D26" s="621"/>
      <c r="E26" s="621"/>
      <c r="F26" s="621"/>
      <c r="G26" s="621"/>
      <c r="H26" s="621"/>
      <c r="I26" s="621"/>
      <c r="J26" s="621"/>
      <c r="L26" s="215" t="str">
        <f>'общие сведения'!A123</f>
        <v>тренер-преподаватель</v>
      </c>
      <c r="M26" s="215"/>
      <c r="N26" s="215" t="str">
        <f>'общие сведения'!D123</f>
        <v>тренера-преподавателя</v>
      </c>
      <c r="O26" s="215"/>
      <c r="P26" s="63">
        <f t="shared" si="0"/>
        <v>21</v>
      </c>
    </row>
    <row r="27" spans="1:16" ht="15" customHeight="1">
      <c r="A27" s="14" t="s">
        <v>172</v>
      </c>
      <c r="B27" s="565" t="s">
        <v>321</v>
      </c>
      <c r="C27" s="565"/>
      <c r="D27" s="565"/>
      <c r="E27" s="565"/>
      <c r="F27" s="565"/>
      <c r="G27" s="565"/>
      <c r="H27" s="565"/>
      <c r="I27" s="565"/>
      <c r="J27" s="565"/>
      <c r="L27" s="215" t="str">
        <f>'общие сведения'!A124</f>
        <v>учитель</v>
      </c>
      <c r="M27" s="215"/>
      <c r="N27" s="215" t="str">
        <f>'общие сведения'!D124</f>
        <v>учителя</v>
      </c>
      <c r="O27" s="215"/>
      <c r="P27" s="63">
        <f t="shared" si="0"/>
        <v>7</v>
      </c>
    </row>
    <row r="28" spans="1:16" ht="15.75">
      <c r="A28" s="16"/>
      <c r="B28" s="565"/>
      <c r="C28" s="565"/>
      <c r="D28" s="565"/>
      <c r="E28" s="565"/>
      <c r="F28" s="565"/>
      <c r="G28" s="565"/>
      <c r="H28" s="565"/>
      <c r="I28" s="565"/>
      <c r="J28" s="565"/>
      <c r="L28" s="215" t="str">
        <f>'общие сведения'!A125</f>
        <v>учитель-дефектолог</v>
      </c>
      <c r="M28" s="215"/>
      <c r="N28" s="215" t="str">
        <f>'общие сведения'!D125</f>
        <v>учителя-дефектолога</v>
      </c>
      <c r="O28" s="215"/>
      <c r="P28" s="63">
        <f t="shared" si="0"/>
        <v>19</v>
      </c>
    </row>
    <row r="29" spans="1:16" ht="8.25" customHeight="1">
      <c r="A29" s="16"/>
      <c r="B29" s="179"/>
      <c r="C29" s="179"/>
      <c r="D29" s="179"/>
      <c r="E29" s="15"/>
      <c r="F29" s="15"/>
      <c r="G29" s="15"/>
      <c r="H29" s="15"/>
      <c r="I29" s="15"/>
      <c r="J29" s="15"/>
      <c r="L29" s="215" t="str">
        <f>'общие сведения'!A126</f>
        <v>учитель-логопед</v>
      </c>
      <c r="M29" s="215"/>
      <c r="N29" s="215" t="str">
        <f>'общие сведения'!D126</f>
        <v>учителя-логопеда</v>
      </c>
      <c r="O29" s="215"/>
      <c r="P29" s="63">
        <f t="shared" si="0"/>
        <v>16</v>
      </c>
    </row>
    <row r="30" spans="1:16" ht="14.25" customHeight="1">
      <c r="A30" s="532" t="s">
        <v>120</v>
      </c>
      <c r="B30" s="535" t="s">
        <v>121</v>
      </c>
      <c r="C30" s="622"/>
      <c r="D30" s="622"/>
      <c r="E30" s="622"/>
      <c r="F30" s="622"/>
      <c r="G30" s="536"/>
      <c r="H30" s="612" t="s">
        <v>122</v>
      </c>
      <c r="I30" s="613"/>
      <c r="J30" s="614"/>
      <c r="K30" s="17"/>
      <c r="L30" s="215">
        <f>'общие сведения'!A127</f>
        <v>0</v>
      </c>
      <c r="M30" s="215"/>
      <c r="N30" s="215">
        <f>'общие сведения'!D127</f>
        <v>0</v>
      </c>
      <c r="O30" s="215"/>
      <c r="P30" s="63">
        <f t="shared" si="0"/>
        <v>1</v>
      </c>
    </row>
    <row r="31" spans="1:16" ht="12.75" customHeight="1">
      <c r="A31" s="533"/>
      <c r="B31" s="537"/>
      <c r="C31" s="623"/>
      <c r="D31" s="623"/>
      <c r="E31" s="623"/>
      <c r="F31" s="623"/>
      <c r="G31" s="538"/>
      <c r="H31" s="526" t="s">
        <v>163</v>
      </c>
      <c r="I31" s="527"/>
      <c r="J31" s="528"/>
      <c r="K31" s="17"/>
      <c r="L31" s="215">
        <f>'общие сведения'!A128</f>
        <v>0</v>
      </c>
      <c r="M31" s="215"/>
      <c r="N31" s="215">
        <f>'общие сведения'!D128</f>
        <v>0</v>
      </c>
      <c r="O31" s="215"/>
      <c r="P31" s="63">
        <f t="shared" si="0"/>
        <v>1</v>
      </c>
    </row>
    <row r="32" spans="1:16" ht="12.75" customHeight="1">
      <c r="A32" s="533"/>
      <c r="B32" s="679" t="s">
        <v>341</v>
      </c>
      <c r="C32" s="680"/>
      <c r="D32" s="680"/>
      <c r="E32" s="680"/>
      <c r="F32" s="680"/>
      <c r="G32" s="681"/>
      <c r="H32" s="500" t="s">
        <v>164</v>
      </c>
      <c r="I32" s="501"/>
      <c r="J32" s="502"/>
      <c r="K32" s="17"/>
      <c r="L32" s="215">
        <f>'общие сведения'!A129</f>
        <v>0</v>
      </c>
      <c r="M32" s="215"/>
      <c r="N32" s="215">
        <f>'общие сведения'!D129</f>
        <v>0</v>
      </c>
      <c r="O32" s="215"/>
      <c r="P32" s="63">
        <f t="shared" si="0"/>
        <v>1</v>
      </c>
    </row>
    <row r="33" spans="1:16" ht="12.75" customHeight="1">
      <c r="A33" s="533"/>
      <c r="B33" s="679"/>
      <c r="C33" s="680"/>
      <c r="D33" s="680"/>
      <c r="E33" s="680"/>
      <c r="F33" s="680"/>
      <c r="G33" s="681"/>
      <c r="H33" s="18" t="s">
        <v>123</v>
      </c>
      <c r="I33" s="687" t="s">
        <v>125</v>
      </c>
      <c r="J33" s="687" t="s">
        <v>126</v>
      </c>
      <c r="K33" s="17"/>
      <c r="L33" s="215">
        <f>'общие сведения'!A130</f>
        <v>0</v>
      </c>
      <c r="M33" s="215"/>
      <c r="N33" s="215">
        <f>'общие сведения'!D130</f>
        <v>0</v>
      </c>
      <c r="O33" s="215"/>
      <c r="P33" s="63">
        <f t="shared" si="0"/>
        <v>1</v>
      </c>
    </row>
    <row r="34" spans="1:16" ht="12.75" customHeight="1">
      <c r="A34" s="533"/>
      <c r="B34" s="679"/>
      <c r="C34" s="680"/>
      <c r="D34" s="680"/>
      <c r="E34" s="680"/>
      <c r="F34" s="680"/>
      <c r="G34" s="681"/>
      <c r="H34" s="152" t="s">
        <v>124</v>
      </c>
      <c r="I34" s="658"/>
      <c r="J34" s="658"/>
      <c r="K34" s="17"/>
      <c r="L34" s="215">
        <f>'общие сведения'!A131</f>
        <v>0</v>
      </c>
      <c r="M34" s="215"/>
      <c r="N34" s="215">
        <f>'общие сведения'!D131</f>
        <v>0</v>
      </c>
      <c r="O34" s="215"/>
      <c r="P34" s="63">
        <f t="shared" si="0"/>
        <v>1</v>
      </c>
    </row>
    <row r="35" spans="1:16" ht="0.75" customHeight="1">
      <c r="A35" s="533"/>
      <c r="B35" s="679"/>
      <c r="C35" s="680"/>
      <c r="D35" s="680"/>
      <c r="E35" s="680"/>
      <c r="F35" s="680"/>
      <c r="G35" s="681"/>
      <c r="H35" s="19"/>
      <c r="I35" s="157"/>
      <c r="J35" s="157"/>
      <c r="K35" s="17"/>
      <c r="L35" s="215">
        <f>'общие сведения'!A132</f>
        <v>0</v>
      </c>
      <c r="M35" s="215"/>
      <c r="N35" s="215">
        <f>'общие сведения'!D132</f>
        <v>0</v>
      </c>
      <c r="O35" s="215"/>
      <c r="P35" s="63">
        <f t="shared" si="0"/>
        <v>1</v>
      </c>
    </row>
    <row r="36" spans="1:15" ht="12.75" customHeight="1">
      <c r="A36" s="534"/>
      <c r="B36" s="682"/>
      <c r="C36" s="683"/>
      <c r="D36" s="683"/>
      <c r="E36" s="683"/>
      <c r="F36" s="683"/>
      <c r="G36" s="684"/>
      <c r="H36" s="2">
        <v>0</v>
      </c>
      <c r="I36" s="20" t="s">
        <v>219</v>
      </c>
      <c r="J36" s="151" t="s">
        <v>30</v>
      </c>
      <c r="K36" s="17"/>
      <c r="L36" s="219" t="str">
        <f>IF(OR('общие сведения'!K26=""),"Ошибка !",VLOOKUP('общие сведения'!K26,L2:O35,3))</f>
        <v>концертмейстера</v>
      </c>
      <c r="M36" s="220"/>
      <c r="N36" s="221">
        <f>LEN(L36)</f>
        <v>15</v>
      </c>
      <c r="O36" s="222"/>
    </row>
    <row r="37" spans="1:15" ht="15.75" customHeight="1">
      <c r="A37" s="635" t="s">
        <v>127</v>
      </c>
      <c r="B37" s="624" t="s">
        <v>454</v>
      </c>
      <c r="C37" s="625"/>
      <c r="D37" s="625"/>
      <c r="E37" s="625"/>
      <c r="F37" s="625"/>
      <c r="G37" s="626"/>
      <c r="H37" s="657">
        <f>IF(B37="","",IF(AND(I37="",J37=""),0,IF(OR(I37="",J37=""),"","ОШИБКА!")))</f>
        <v>0</v>
      </c>
      <c r="I37" s="563"/>
      <c r="J37" s="563"/>
      <c r="K37" s="17"/>
      <c r="L37" s="223">
        <f>IF(ISERR(FIND(LEFT(L36,5),C12)),0,1)</f>
        <v>0</v>
      </c>
      <c r="M37" s="722"/>
      <c r="N37" s="722"/>
      <c r="O37" s="224"/>
    </row>
    <row r="38" spans="1:15" ht="15.75" customHeight="1">
      <c r="A38" s="636"/>
      <c r="B38" s="627"/>
      <c r="C38" s="628"/>
      <c r="D38" s="628"/>
      <c r="E38" s="628"/>
      <c r="F38" s="628"/>
      <c r="G38" s="629"/>
      <c r="H38" s="658"/>
      <c r="I38" s="619"/>
      <c r="J38" s="619"/>
      <c r="K38" s="17"/>
      <c r="L38" s="54" t="s">
        <v>195</v>
      </c>
      <c r="M38" s="55">
        <f>SUM(M39:M56)</f>
        <v>500</v>
      </c>
      <c r="N38" s="55">
        <f>SUM(N39:N56)</f>
        <v>0</v>
      </c>
      <c r="O38" s="195">
        <f>SUM(M38:N38)</f>
        <v>500</v>
      </c>
    </row>
    <row r="39" spans="1:14" ht="15.75" customHeight="1">
      <c r="A39" s="636"/>
      <c r="B39" s="627"/>
      <c r="C39" s="628"/>
      <c r="D39" s="628"/>
      <c r="E39" s="628"/>
      <c r="F39" s="628"/>
      <c r="G39" s="629"/>
      <c r="H39" s="658"/>
      <c r="I39" s="619"/>
      <c r="J39" s="619"/>
      <c r="K39" s="17"/>
      <c r="M39" s="98"/>
      <c r="N39" s="298"/>
    </row>
    <row r="40" spans="1:14" ht="15.75" customHeight="1">
      <c r="A40" s="637"/>
      <c r="B40" s="630"/>
      <c r="C40" s="631"/>
      <c r="D40" s="631"/>
      <c r="E40" s="631"/>
      <c r="F40" s="631"/>
      <c r="G40" s="632"/>
      <c r="H40" s="659"/>
      <c r="I40" s="564"/>
      <c r="J40" s="564"/>
      <c r="K40" s="17"/>
      <c r="L40" s="54">
        <f>MAX(H37:J40)</f>
        <v>0</v>
      </c>
      <c r="M40" s="97">
        <v>100</v>
      </c>
      <c r="N40" s="299"/>
    </row>
    <row r="41" spans="1:14" ht="15.75" customHeight="1">
      <c r="A41" s="635" t="s">
        <v>128</v>
      </c>
      <c r="B41" s="640" t="s">
        <v>454</v>
      </c>
      <c r="C41" s="641"/>
      <c r="D41" s="641"/>
      <c r="E41" s="641"/>
      <c r="F41" s="641"/>
      <c r="G41" s="642"/>
      <c r="H41" s="657">
        <f>IF(B41="","",IF(AND(I41="",J41=""),0,IF(OR(I41="",J41=""),"","ОШИБКА!")))</f>
        <v>0</v>
      </c>
      <c r="I41" s="563"/>
      <c r="J41" s="563"/>
      <c r="K41" s="17"/>
      <c r="M41" s="97"/>
      <c r="N41" s="299"/>
    </row>
    <row r="42" spans="1:14" ht="15.75" customHeight="1">
      <c r="A42" s="636"/>
      <c r="B42" s="643"/>
      <c r="C42" s="644"/>
      <c r="D42" s="644"/>
      <c r="E42" s="644"/>
      <c r="F42" s="644"/>
      <c r="G42" s="645"/>
      <c r="H42" s="658"/>
      <c r="I42" s="619"/>
      <c r="J42" s="619"/>
      <c r="K42" s="17"/>
      <c r="M42" s="97"/>
      <c r="N42" s="299"/>
    </row>
    <row r="43" spans="1:14" ht="15.75" customHeight="1">
      <c r="A43" s="636"/>
      <c r="B43" s="643"/>
      <c r="C43" s="644"/>
      <c r="D43" s="644"/>
      <c r="E43" s="644"/>
      <c r="F43" s="644"/>
      <c r="G43" s="645"/>
      <c r="H43" s="658"/>
      <c r="I43" s="619"/>
      <c r="J43" s="619"/>
      <c r="K43" s="17"/>
      <c r="M43" s="97"/>
      <c r="N43" s="299"/>
    </row>
    <row r="44" spans="1:14" ht="15.75" customHeight="1">
      <c r="A44" s="637"/>
      <c r="B44" s="646"/>
      <c r="C44" s="647"/>
      <c r="D44" s="647"/>
      <c r="E44" s="647"/>
      <c r="F44" s="647"/>
      <c r="G44" s="648"/>
      <c r="H44" s="659"/>
      <c r="I44" s="564"/>
      <c r="J44" s="564"/>
      <c r="K44" s="17"/>
      <c r="L44" s="54">
        <f>MAX(H41:J44)</f>
        <v>0</v>
      </c>
      <c r="M44" s="97">
        <v>100</v>
      </c>
      <c r="N44" s="299"/>
    </row>
    <row r="45" spans="1:14" ht="15.75" customHeight="1">
      <c r="A45" s="635" t="s">
        <v>129</v>
      </c>
      <c r="B45" s="640" t="s">
        <v>454</v>
      </c>
      <c r="C45" s="641"/>
      <c r="D45" s="641"/>
      <c r="E45" s="641"/>
      <c r="F45" s="641"/>
      <c r="G45" s="642"/>
      <c r="H45" s="657">
        <f>IF(B45="","",IF(AND(I45="",J45=""),0,IF(OR(I45="",J45=""),"","ОШИБКА!")))</f>
        <v>0</v>
      </c>
      <c r="I45" s="563"/>
      <c r="J45" s="563"/>
      <c r="K45" s="17"/>
      <c r="M45" s="97"/>
      <c r="N45" s="299"/>
    </row>
    <row r="46" spans="1:14" ht="15.75" customHeight="1">
      <c r="A46" s="636"/>
      <c r="B46" s="643"/>
      <c r="C46" s="644"/>
      <c r="D46" s="644"/>
      <c r="E46" s="644"/>
      <c r="F46" s="644"/>
      <c r="G46" s="645"/>
      <c r="H46" s="658"/>
      <c r="I46" s="619"/>
      <c r="J46" s="619"/>
      <c r="K46" s="17"/>
      <c r="M46" s="97"/>
      <c r="N46" s="299"/>
    </row>
    <row r="47" spans="1:14" ht="15.75" customHeight="1">
      <c r="A47" s="636"/>
      <c r="B47" s="643"/>
      <c r="C47" s="644"/>
      <c r="D47" s="644"/>
      <c r="E47" s="644"/>
      <c r="F47" s="644"/>
      <c r="G47" s="645"/>
      <c r="H47" s="658"/>
      <c r="I47" s="619"/>
      <c r="J47" s="619"/>
      <c r="K47" s="17"/>
      <c r="M47" s="97"/>
      <c r="N47" s="299"/>
    </row>
    <row r="48" spans="1:14" ht="15.75" customHeight="1">
      <c r="A48" s="637"/>
      <c r="B48" s="646"/>
      <c r="C48" s="647"/>
      <c r="D48" s="647"/>
      <c r="E48" s="647"/>
      <c r="F48" s="647"/>
      <c r="G48" s="648"/>
      <c r="H48" s="659"/>
      <c r="I48" s="564"/>
      <c r="J48" s="564"/>
      <c r="K48" s="17"/>
      <c r="L48" s="54">
        <f>MAX(H45:J48)</f>
        <v>0</v>
      </c>
      <c r="M48" s="97">
        <v>100</v>
      </c>
      <c r="N48" s="299"/>
    </row>
    <row r="49" spans="1:14" ht="15.75" customHeight="1">
      <c r="A49" s="635" t="s">
        <v>130</v>
      </c>
      <c r="B49" s="640" t="s">
        <v>454</v>
      </c>
      <c r="C49" s="641"/>
      <c r="D49" s="641"/>
      <c r="E49" s="641"/>
      <c r="F49" s="641"/>
      <c r="G49" s="642"/>
      <c r="H49" s="657">
        <f>IF(B49="","",IF(AND(I49="",J49=""),0,IF(OR(I49="",J49=""),"","ОШИБКА!")))</f>
        <v>0</v>
      </c>
      <c r="I49" s="563"/>
      <c r="J49" s="563"/>
      <c r="K49" s="17"/>
      <c r="M49" s="97"/>
      <c r="N49" s="299"/>
    </row>
    <row r="50" spans="1:14" ht="15.75" customHeight="1">
      <c r="A50" s="636"/>
      <c r="B50" s="643"/>
      <c r="C50" s="644"/>
      <c r="D50" s="644"/>
      <c r="E50" s="644"/>
      <c r="F50" s="644"/>
      <c r="G50" s="645"/>
      <c r="H50" s="658"/>
      <c r="I50" s="619"/>
      <c r="J50" s="638"/>
      <c r="K50" s="17"/>
      <c r="M50" s="97"/>
      <c r="N50" s="299"/>
    </row>
    <row r="51" spans="1:14" ht="15.75" customHeight="1">
      <c r="A51" s="636"/>
      <c r="B51" s="643"/>
      <c r="C51" s="644"/>
      <c r="D51" s="644"/>
      <c r="E51" s="644"/>
      <c r="F51" s="644"/>
      <c r="G51" s="645"/>
      <c r="H51" s="658"/>
      <c r="I51" s="619"/>
      <c r="J51" s="638"/>
      <c r="K51" s="17"/>
      <c r="M51" s="97"/>
      <c r="N51" s="299"/>
    </row>
    <row r="52" spans="1:14" ht="15.75" customHeight="1">
      <c r="A52" s="637"/>
      <c r="B52" s="646"/>
      <c r="C52" s="647"/>
      <c r="D52" s="647"/>
      <c r="E52" s="647"/>
      <c r="F52" s="647"/>
      <c r="G52" s="648"/>
      <c r="H52" s="659"/>
      <c r="I52" s="564"/>
      <c r="J52" s="639"/>
      <c r="K52" s="17"/>
      <c r="L52" s="54">
        <f>MAX(H49:J52)</f>
        <v>0</v>
      </c>
      <c r="M52" s="97">
        <v>100</v>
      </c>
      <c r="N52" s="299"/>
    </row>
    <row r="53" spans="1:14" ht="15.75" customHeight="1">
      <c r="A53" s="635" t="s">
        <v>131</v>
      </c>
      <c r="B53" s="640" t="s">
        <v>454</v>
      </c>
      <c r="C53" s="641"/>
      <c r="D53" s="641"/>
      <c r="E53" s="641"/>
      <c r="F53" s="641"/>
      <c r="G53" s="642"/>
      <c r="H53" s="657">
        <f>IF(B53="","",IF(AND(I53="",J53=""),0,IF(OR(I53="",J53=""),"","ОШИБКА!")))</f>
        <v>0</v>
      </c>
      <c r="I53" s="563"/>
      <c r="J53" s="563"/>
      <c r="K53" s="17"/>
      <c r="M53" s="97"/>
      <c r="N53" s="299"/>
    </row>
    <row r="54" spans="1:14" ht="15.75" customHeight="1">
      <c r="A54" s="636"/>
      <c r="B54" s="643"/>
      <c r="C54" s="644"/>
      <c r="D54" s="644"/>
      <c r="E54" s="644"/>
      <c r="F54" s="644"/>
      <c r="G54" s="645"/>
      <c r="H54" s="658"/>
      <c r="I54" s="619"/>
      <c r="J54" s="638"/>
      <c r="K54" s="17"/>
      <c r="M54" s="97"/>
      <c r="N54" s="299"/>
    </row>
    <row r="55" spans="1:14" ht="15.75" customHeight="1">
      <c r="A55" s="636"/>
      <c r="B55" s="643"/>
      <c r="C55" s="644"/>
      <c r="D55" s="644"/>
      <c r="E55" s="644"/>
      <c r="F55" s="644"/>
      <c r="G55" s="645"/>
      <c r="H55" s="658"/>
      <c r="I55" s="619"/>
      <c r="J55" s="638"/>
      <c r="K55" s="17"/>
      <c r="M55" s="97"/>
      <c r="N55" s="299"/>
    </row>
    <row r="56" spans="1:14" ht="15.75" customHeight="1">
      <c r="A56" s="637"/>
      <c r="B56" s="646"/>
      <c r="C56" s="647"/>
      <c r="D56" s="647"/>
      <c r="E56" s="647"/>
      <c r="F56" s="647"/>
      <c r="G56" s="648"/>
      <c r="H56" s="659"/>
      <c r="I56" s="564"/>
      <c r="J56" s="639"/>
      <c r="K56" s="17"/>
      <c r="L56" s="54">
        <f>MAX(H53:J56)</f>
        <v>0</v>
      </c>
      <c r="M56" s="300">
        <v>100</v>
      </c>
      <c r="N56" s="301"/>
    </row>
    <row r="57" spans="1:10" ht="0.75" customHeight="1" hidden="1">
      <c r="A57" s="166"/>
      <c r="B57" s="162"/>
      <c r="C57" s="162"/>
      <c r="D57" s="160"/>
      <c r="E57" s="160"/>
      <c r="F57" s="160"/>
      <c r="G57" s="160"/>
      <c r="H57" s="160"/>
      <c r="I57" s="160"/>
      <c r="J57" s="160"/>
    </row>
    <row r="58" spans="1:10" ht="30" customHeight="1">
      <c r="A58" s="167" t="s">
        <v>128</v>
      </c>
      <c r="B58" s="696" t="s">
        <v>173</v>
      </c>
      <c r="C58" s="696"/>
      <c r="D58" s="696"/>
      <c r="E58" s="696"/>
      <c r="F58" s="696"/>
      <c r="G58" s="696"/>
      <c r="H58" s="696"/>
      <c r="I58" s="696"/>
      <c r="J58" s="696"/>
    </row>
    <row r="59" spans="1:10" ht="15" customHeight="1">
      <c r="A59" s="142" t="s">
        <v>172</v>
      </c>
      <c r="B59" s="565" t="s">
        <v>322</v>
      </c>
      <c r="C59" s="565"/>
      <c r="D59" s="565"/>
      <c r="E59" s="565"/>
      <c r="F59" s="565"/>
      <c r="G59" s="565"/>
      <c r="H59" s="565"/>
      <c r="I59" s="565"/>
      <c r="J59" s="565"/>
    </row>
    <row r="60" spans="1:10" ht="15">
      <c r="A60" s="112"/>
      <c r="B60" s="565"/>
      <c r="C60" s="565"/>
      <c r="D60" s="565"/>
      <c r="E60" s="565"/>
      <c r="F60" s="565"/>
      <c r="G60" s="565"/>
      <c r="H60" s="565"/>
      <c r="I60" s="565"/>
      <c r="J60" s="565"/>
    </row>
    <row r="61" spans="1:10" ht="15" customHeight="1">
      <c r="A61" s="142" t="s">
        <v>172</v>
      </c>
      <c r="B61" s="565" t="s">
        <v>217</v>
      </c>
      <c r="C61" s="565"/>
      <c r="D61" s="565"/>
      <c r="E61" s="565"/>
      <c r="F61" s="565"/>
      <c r="G61" s="565"/>
      <c r="H61" s="565"/>
      <c r="I61" s="565"/>
      <c r="J61" s="565"/>
    </row>
    <row r="62" spans="1:10" ht="15">
      <c r="A62" s="112"/>
      <c r="B62" s="565"/>
      <c r="C62" s="565"/>
      <c r="D62" s="565"/>
      <c r="E62" s="565"/>
      <c r="F62" s="565"/>
      <c r="G62" s="565"/>
      <c r="H62" s="565"/>
      <c r="I62" s="565"/>
      <c r="J62" s="565"/>
    </row>
    <row r="63" spans="1:14" ht="15">
      <c r="A63" s="112"/>
      <c r="B63" s="565" t="s">
        <v>323</v>
      </c>
      <c r="C63" s="565"/>
      <c r="D63" s="565"/>
      <c r="E63" s="565"/>
      <c r="F63" s="565"/>
      <c r="G63" s="565"/>
      <c r="H63" s="565"/>
      <c r="I63" s="565"/>
      <c r="J63" s="565"/>
      <c r="M63" s="108"/>
      <c r="N63" s="109"/>
    </row>
    <row r="64" spans="1:14" ht="15">
      <c r="A64" s="112"/>
      <c r="B64" s="565"/>
      <c r="C64" s="565"/>
      <c r="D64" s="565"/>
      <c r="E64" s="565"/>
      <c r="F64" s="565"/>
      <c r="G64" s="565"/>
      <c r="H64" s="565"/>
      <c r="I64" s="565"/>
      <c r="J64" s="565"/>
      <c r="M64" s="73" t="s">
        <v>196</v>
      </c>
      <c r="N64" s="57"/>
    </row>
    <row r="65" spans="1:14" ht="15">
      <c r="A65" s="168"/>
      <c r="B65" s="180"/>
      <c r="C65" s="180"/>
      <c r="D65" s="180"/>
      <c r="E65" s="94"/>
      <c r="F65" s="94"/>
      <c r="G65" s="94"/>
      <c r="H65" s="94"/>
      <c r="I65" s="94"/>
      <c r="J65" s="94"/>
      <c r="M65" s="73"/>
      <c r="N65" s="57"/>
    </row>
    <row r="66" spans="1:15" s="21" customFormat="1" ht="14.25" customHeight="1">
      <c r="A66" s="532" t="s">
        <v>193</v>
      </c>
      <c r="B66" s="535" t="s">
        <v>132</v>
      </c>
      <c r="C66" s="536"/>
      <c r="D66" s="541" t="s">
        <v>291</v>
      </c>
      <c r="E66" s="612" t="s">
        <v>133</v>
      </c>
      <c r="F66" s="613"/>
      <c r="G66" s="613"/>
      <c r="H66" s="613"/>
      <c r="I66" s="613"/>
      <c r="J66" s="614"/>
      <c r="L66" s="54"/>
      <c r="M66" s="61"/>
      <c r="N66" s="61" t="s">
        <v>197</v>
      </c>
      <c r="O66" s="8"/>
    </row>
    <row r="67" spans="1:17" s="21" customFormat="1" ht="12.75">
      <c r="A67" s="533"/>
      <c r="B67" s="537"/>
      <c r="C67" s="538"/>
      <c r="D67" s="542"/>
      <c r="E67" s="500" t="s">
        <v>134</v>
      </c>
      <c r="F67" s="501"/>
      <c r="G67" s="501"/>
      <c r="H67" s="501"/>
      <c r="I67" s="501"/>
      <c r="J67" s="502"/>
      <c r="L67" s="54"/>
      <c r="M67" s="60">
        <f>SUM(M78:M211)</f>
        <v>3550</v>
      </c>
      <c r="N67" s="77">
        <f>SUM(N78:N211)</f>
        <v>1770</v>
      </c>
      <c r="O67" s="196">
        <f>SUM(M67:N67)</f>
        <v>5320</v>
      </c>
      <c r="P67" s="72"/>
      <c r="Q67" s="72"/>
    </row>
    <row r="68" spans="1:15" s="21" customFormat="1" ht="12.75" customHeight="1">
      <c r="A68" s="534"/>
      <c r="B68" s="539"/>
      <c r="C68" s="540"/>
      <c r="D68" s="543"/>
      <c r="E68" s="2">
        <v>0</v>
      </c>
      <c r="F68" s="85" t="s">
        <v>28</v>
      </c>
      <c r="G68" s="2" t="s">
        <v>29</v>
      </c>
      <c r="H68" s="2" t="s">
        <v>135</v>
      </c>
      <c r="I68" s="2" t="s">
        <v>282</v>
      </c>
      <c r="J68" s="2" t="s">
        <v>283</v>
      </c>
      <c r="L68" s="54"/>
      <c r="M68" s="62"/>
      <c r="N68" s="63"/>
      <c r="O68" s="8"/>
    </row>
    <row r="69" spans="1:14" ht="12.75" customHeight="1">
      <c r="A69" s="633" t="s">
        <v>136</v>
      </c>
      <c r="B69" s="649" t="s">
        <v>137</v>
      </c>
      <c r="C69" s="650"/>
      <c r="D69" s="650"/>
      <c r="E69" s="650"/>
      <c r="F69" s="650"/>
      <c r="G69" s="650"/>
      <c r="H69" s="650"/>
      <c r="I69" s="650"/>
      <c r="J69" s="651"/>
      <c r="M69" s="62"/>
      <c r="N69" s="63"/>
    </row>
    <row r="70" spans="1:14" ht="17.25" customHeight="1">
      <c r="A70" s="634"/>
      <c r="B70" s="652"/>
      <c r="C70" s="653"/>
      <c r="D70" s="653"/>
      <c r="E70" s="653"/>
      <c r="F70" s="654"/>
      <c r="G70" s="653"/>
      <c r="H70" s="653"/>
      <c r="I70" s="653"/>
      <c r="J70" s="655"/>
      <c r="M70" s="62"/>
      <c r="N70" s="63"/>
    </row>
    <row r="71" spans="1:14" ht="12.75" customHeight="1">
      <c r="A71" s="515" t="s">
        <v>138</v>
      </c>
      <c r="B71" s="509" t="s">
        <v>405</v>
      </c>
      <c r="C71" s="510"/>
      <c r="D71" s="529" t="s">
        <v>284</v>
      </c>
      <c r="E71" s="505" t="s">
        <v>139</v>
      </c>
      <c r="F71" s="22" t="s">
        <v>281</v>
      </c>
      <c r="G71" s="25" t="s">
        <v>399</v>
      </c>
      <c r="H71" s="22" t="s">
        <v>400</v>
      </c>
      <c r="I71" s="26" t="s">
        <v>401</v>
      </c>
      <c r="J71" s="26" t="s">
        <v>403</v>
      </c>
      <c r="M71" s="62"/>
      <c r="N71" s="63"/>
    </row>
    <row r="72" spans="1:14" ht="12.75" customHeight="1">
      <c r="A72" s="516"/>
      <c r="B72" s="511"/>
      <c r="C72" s="512"/>
      <c r="D72" s="530"/>
      <c r="E72" s="506"/>
      <c r="F72" s="23" t="s">
        <v>353</v>
      </c>
      <c r="G72" s="23" t="s">
        <v>140</v>
      </c>
      <c r="H72" s="23" t="s">
        <v>140</v>
      </c>
      <c r="I72" s="24" t="s">
        <v>140</v>
      </c>
      <c r="J72" s="24" t="s">
        <v>402</v>
      </c>
      <c r="M72" s="62"/>
      <c r="N72" s="63"/>
    </row>
    <row r="73" spans="1:14" ht="18" customHeight="1">
      <c r="A73" s="516"/>
      <c r="B73" s="511"/>
      <c r="C73" s="512"/>
      <c r="D73" s="530"/>
      <c r="E73" s="506"/>
      <c r="F73" s="23"/>
      <c r="G73" s="144"/>
      <c r="H73" s="23"/>
      <c r="I73" s="294"/>
      <c r="J73" s="24" t="s">
        <v>34</v>
      </c>
      <c r="M73" s="62"/>
      <c r="N73" s="63"/>
    </row>
    <row r="74" spans="1:14" ht="4.5" customHeight="1">
      <c r="A74" s="516"/>
      <c r="B74" s="511"/>
      <c r="C74" s="512"/>
      <c r="D74" s="530"/>
      <c r="E74" s="506"/>
      <c r="F74" s="87"/>
      <c r="G74" s="103"/>
      <c r="H74" s="104"/>
      <c r="I74" s="295"/>
      <c r="J74" s="24"/>
      <c r="M74" s="62"/>
      <c r="N74" s="63"/>
    </row>
    <row r="75" spans="1:14" ht="24">
      <c r="A75" s="516"/>
      <c r="B75" s="511"/>
      <c r="C75" s="512"/>
      <c r="D75" s="530"/>
      <c r="E75" s="506"/>
      <c r="F75" s="93" t="s">
        <v>288</v>
      </c>
      <c r="G75" s="100" t="s">
        <v>290</v>
      </c>
      <c r="H75" s="93" t="s">
        <v>389</v>
      </c>
      <c r="I75" s="93" t="s">
        <v>390</v>
      </c>
      <c r="J75" s="101" t="s">
        <v>391</v>
      </c>
      <c r="M75" s="62"/>
      <c r="N75" s="63"/>
    </row>
    <row r="76" spans="1:14" ht="24">
      <c r="A76" s="516"/>
      <c r="B76" s="511"/>
      <c r="C76" s="512"/>
      <c r="D76" s="530"/>
      <c r="E76" s="506"/>
      <c r="F76" s="93" t="s">
        <v>289</v>
      </c>
      <c r="G76" s="100" t="s">
        <v>392</v>
      </c>
      <c r="H76" s="93" t="s">
        <v>393</v>
      </c>
      <c r="I76" s="93" t="s">
        <v>394</v>
      </c>
      <c r="J76" s="101" t="s">
        <v>395</v>
      </c>
      <c r="M76" s="62"/>
      <c r="N76" s="63"/>
    </row>
    <row r="77" spans="1:14" ht="24">
      <c r="A77" s="516"/>
      <c r="B77" s="511"/>
      <c r="C77" s="512"/>
      <c r="D77" s="530"/>
      <c r="E77" s="506"/>
      <c r="F77" s="93" t="s">
        <v>31</v>
      </c>
      <c r="G77" s="100" t="s">
        <v>396</v>
      </c>
      <c r="H77" s="93" t="s">
        <v>397</v>
      </c>
      <c r="I77" s="93" t="s">
        <v>398</v>
      </c>
      <c r="J77" s="101"/>
      <c r="M77" s="64"/>
      <c r="N77" s="65"/>
    </row>
    <row r="78" spans="1:14" ht="12" customHeight="1">
      <c r="A78" s="516"/>
      <c r="B78" s="511"/>
      <c r="C78" s="512"/>
      <c r="D78" s="530"/>
      <c r="E78" s="293"/>
      <c r="F78" s="102"/>
      <c r="G78" s="153"/>
      <c r="H78" s="102"/>
      <c r="I78" s="413"/>
      <c r="J78" s="101"/>
      <c r="M78" s="58"/>
      <c r="N78" s="59"/>
    </row>
    <row r="79" spans="1:14" ht="12.75" customHeight="1">
      <c r="A79" s="516"/>
      <c r="B79" s="511"/>
      <c r="C79" s="512"/>
      <c r="D79" s="530"/>
      <c r="E79" s="503">
        <f>IF(AND(F79="",G79="",H79="",I79="",J79=""),IF($D$9="","",0),"")</f>
      </c>
      <c r="F79" s="585"/>
      <c r="G79" s="585"/>
      <c r="H79" s="585"/>
      <c r="I79" s="585"/>
      <c r="J79" s="585"/>
      <c r="L79" s="54">
        <f>SUM(E79:J80)</f>
        <v>0</v>
      </c>
      <c r="M79" s="58">
        <v>340</v>
      </c>
      <c r="N79" s="59"/>
    </row>
    <row r="80" spans="1:14" ht="12.75" customHeight="1">
      <c r="A80" s="517"/>
      <c r="B80" s="513"/>
      <c r="C80" s="514"/>
      <c r="D80" s="531"/>
      <c r="E80" s="504"/>
      <c r="F80" s="586"/>
      <c r="G80" s="586"/>
      <c r="H80" s="586"/>
      <c r="I80" s="586"/>
      <c r="J80" s="586"/>
      <c r="M80" s="58"/>
      <c r="N80" s="59"/>
    </row>
    <row r="81" spans="1:14" ht="12.75" customHeight="1">
      <c r="A81" s="515" t="s">
        <v>141</v>
      </c>
      <c r="B81" s="509" t="s">
        <v>404</v>
      </c>
      <c r="C81" s="510"/>
      <c r="D81" s="529" t="s">
        <v>284</v>
      </c>
      <c r="E81" s="505" t="s">
        <v>139</v>
      </c>
      <c r="F81" s="22" t="s">
        <v>281</v>
      </c>
      <c r="G81" s="25" t="s">
        <v>399</v>
      </c>
      <c r="H81" s="22" t="s">
        <v>400</v>
      </c>
      <c r="I81" s="26" t="s">
        <v>401</v>
      </c>
      <c r="J81" s="26" t="s">
        <v>403</v>
      </c>
      <c r="M81" s="58"/>
      <c r="N81" s="59"/>
    </row>
    <row r="82" spans="1:14" ht="12.75" customHeight="1">
      <c r="A82" s="516"/>
      <c r="B82" s="511"/>
      <c r="C82" s="512"/>
      <c r="D82" s="530"/>
      <c r="E82" s="506"/>
      <c r="F82" s="23" t="s">
        <v>353</v>
      </c>
      <c r="G82" s="23" t="s">
        <v>140</v>
      </c>
      <c r="H82" s="23" t="s">
        <v>140</v>
      </c>
      <c r="I82" s="24" t="s">
        <v>140</v>
      </c>
      <c r="J82" s="24" t="s">
        <v>402</v>
      </c>
      <c r="M82" s="58"/>
      <c r="N82" s="59"/>
    </row>
    <row r="83" spans="1:14" ht="15" customHeight="1">
      <c r="A83" s="516"/>
      <c r="B83" s="511"/>
      <c r="C83" s="512"/>
      <c r="D83" s="530"/>
      <c r="E83" s="506"/>
      <c r="F83" s="23"/>
      <c r="G83" s="144"/>
      <c r="H83" s="23"/>
      <c r="I83" s="294"/>
      <c r="J83" s="24" t="s">
        <v>34</v>
      </c>
      <c r="M83" s="58"/>
      <c r="N83" s="59"/>
    </row>
    <row r="84" spans="1:14" ht="3" customHeight="1">
      <c r="A84" s="516"/>
      <c r="B84" s="511"/>
      <c r="C84" s="512"/>
      <c r="D84" s="530"/>
      <c r="E84" s="506"/>
      <c r="F84" s="87"/>
      <c r="G84" s="103"/>
      <c r="H84" s="104"/>
      <c r="I84" s="295"/>
      <c r="J84" s="24"/>
      <c r="M84" s="58"/>
      <c r="N84" s="59"/>
    </row>
    <row r="85" spans="1:14" ht="24">
      <c r="A85" s="516"/>
      <c r="B85" s="511"/>
      <c r="C85" s="512"/>
      <c r="D85" s="530"/>
      <c r="E85" s="506"/>
      <c r="F85" s="93" t="s">
        <v>285</v>
      </c>
      <c r="G85" s="100" t="s">
        <v>286</v>
      </c>
      <c r="H85" s="93" t="s">
        <v>408</v>
      </c>
      <c r="I85" s="93" t="s">
        <v>409</v>
      </c>
      <c r="J85" s="101" t="s">
        <v>411</v>
      </c>
      <c r="M85" s="58"/>
      <c r="N85" s="59"/>
    </row>
    <row r="86" spans="1:14" ht="24">
      <c r="A86" s="516"/>
      <c r="B86" s="511"/>
      <c r="C86" s="512"/>
      <c r="D86" s="530"/>
      <c r="E86" s="506"/>
      <c r="F86" s="93" t="s">
        <v>287</v>
      </c>
      <c r="G86" s="100" t="s">
        <v>406</v>
      </c>
      <c r="H86" s="93" t="s">
        <v>407</v>
      </c>
      <c r="I86" s="93" t="s">
        <v>410</v>
      </c>
      <c r="J86" s="101" t="s">
        <v>395</v>
      </c>
      <c r="M86" s="58"/>
      <c r="N86" s="59"/>
    </row>
    <row r="87" spans="1:14" ht="32.25" customHeight="1">
      <c r="A87" s="516"/>
      <c r="B87" s="511"/>
      <c r="C87" s="512"/>
      <c r="D87" s="530"/>
      <c r="E87" s="506"/>
      <c r="F87" s="93" t="s">
        <v>31</v>
      </c>
      <c r="G87" s="100" t="s">
        <v>396</v>
      </c>
      <c r="H87" s="93" t="s">
        <v>397</v>
      </c>
      <c r="I87" s="93" t="s">
        <v>398</v>
      </c>
      <c r="J87" s="101"/>
      <c r="M87" s="58"/>
      <c r="N87" s="59"/>
    </row>
    <row r="88" spans="1:14" ht="12.75" customHeight="1">
      <c r="A88" s="516"/>
      <c r="B88" s="511"/>
      <c r="C88" s="512"/>
      <c r="D88" s="530"/>
      <c r="E88" s="503">
        <f>IF(AND(F88="",G88="",H88="",I88="",J88=""),IF($D$9="","",0),"")</f>
      </c>
      <c r="F88" s="585"/>
      <c r="G88" s="585"/>
      <c r="H88" s="585"/>
      <c r="I88" s="585"/>
      <c r="J88" s="585"/>
      <c r="L88" s="54">
        <f>SUM(E88:J89)</f>
        <v>0</v>
      </c>
      <c r="M88" s="58">
        <v>340</v>
      </c>
      <c r="N88" s="59"/>
    </row>
    <row r="89" spans="1:14" ht="12.75" customHeight="1">
      <c r="A89" s="517"/>
      <c r="B89" s="513"/>
      <c r="C89" s="514"/>
      <c r="D89" s="531"/>
      <c r="E89" s="504"/>
      <c r="F89" s="586"/>
      <c r="G89" s="586"/>
      <c r="H89" s="586"/>
      <c r="I89" s="586"/>
      <c r="J89" s="586"/>
      <c r="M89" s="58"/>
      <c r="N89" s="59"/>
    </row>
    <row r="90" spans="1:14" ht="12.75" customHeight="1">
      <c r="A90" s="515" t="s">
        <v>143</v>
      </c>
      <c r="B90" s="509" t="s">
        <v>336</v>
      </c>
      <c r="C90" s="518"/>
      <c r="D90" s="667" t="s">
        <v>419</v>
      </c>
      <c r="E90" s="569" t="s">
        <v>165</v>
      </c>
      <c r="F90" s="22" t="s">
        <v>281</v>
      </c>
      <c r="G90" s="25" t="s">
        <v>399</v>
      </c>
      <c r="H90" s="22" t="s">
        <v>400</v>
      </c>
      <c r="I90" s="26" t="s">
        <v>401</v>
      </c>
      <c r="J90" s="26" t="s">
        <v>403</v>
      </c>
      <c r="M90" s="58"/>
      <c r="N90" s="59"/>
    </row>
    <row r="91" spans="1:14" ht="12.75" customHeight="1">
      <c r="A91" s="516"/>
      <c r="B91" s="519"/>
      <c r="C91" s="520"/>
      <c r="D91" s="668"/>
      <c r="E91" s="570"/>
      <c r="F91" s="23" t="s">
        <v>353</v>
      </c>
      <c r="G91" s="23" t="s">
        <v>140</v>
      </c>
      <c r="H91" s="23" t="s">
        <v>140</v>
      </c>
      <c r="I91" s="24" t="s">
        <v>140</v>
      </c>
      <c r="J91" s="24" t="s">
        <v>402</v>
      </c>
      <c r="M91" s="58"/>
      <c r="N91" s="59"/>
    </row>
    <row r="92" spans="1:14" ht="16.5" customHeight="1">
      <c r="A92" s="516"/>
      <c r="B92" s="519"/>
      <c r="C92" s="520"/>
      <c r="D92" s="668"/>
      <c r="E92" s="570"/>
      <c r="F92" s="23"/>
      <c r="G92" s="144"/>
      <c r="H92" s="23"/>
      <c r="I92" s="294"/>
      <c r="J92" s="24" t="s">
        <v>34</v>
      </c>
      <c r="M92" s="58"/>
      <c r="N92" s="59"/>
    </row>
    <row r="93" spans="1:14" ht="24">
      <c r="A93" s="516"/>
      <c r="B93" s="519"/>
      <c r="C93" s="520"/>
      <c r="D93" s="668"/>
      <c r="E93" s="570"/>
      <c r="F93" s="105" t="s">
        <v>32</v>
      </c>
      <c r="G93" s="93" t="s">
        <v>33</v>
      </c>
      <c r="H93" s="100" t="s">
        <v>412</v>
      </c>
      <c r="I93" s="93" t="s">
        <v>413</v>
      </c>
      <c r="J93" s="93" t="s">
        <v>414</v>
      </c>
      <c r="M93" s="58"/>
      <c r="N93" s="59"/>
    </row>
    <row r="94" spans="1:14" ht="24">
      <c r="A94" s="516"/>
      <c r="B94" s="519"/>
      <c r="C94" s="520"/>
      <c r="D94" s="668"/>
      <c r="E94" s="570"/>
      <c r="F94" s="105" t="s">
        <v>420</v>
      </c>
      <c r="G94" s="93" t="s">
        <v>415</v>
      </c>
      <c r="H94" s="100" t="s">
        <v>416</v>
      </c>
      <c r="I94" s="93" t="s">
        <v>417</v>
      </c>
      <c r="J94" s="93" t="s">
        <v>280</v>
      </c>
      <c r="M94" s="58"/>
      <c r="N94" s="59"/>
    </row>
    <row r="95" spans="1:14" ht="70.5" customHeight="1">
      <c r="A95" s="516"/>
      <c r="B95" s="519"/>
      <c r="C95" s="520"/>
      <c r="D95" s="668"/>
      <c r="E95" s="570"/>
      <c r="F95" s="105" t="s">
        <v>31</v>
      </c>
      <c r="G95" s="93" t="s">
        <v>396</v>
      </c>
      <c r="H95" s="100" t="s">
        <v>202</v>
      </c>
      <c r="I95" s="93" t="s">
        <v>292</v>
      </c>
      <c r="J95" s="93"/>
      <c r="M95" s="58"/>
      <c r="N95" s="59"/>
    </row>
    <row r="96" spans="1:14" ht="54" customHeight="1">
      <c r="A96" s="516"/>
      <c r="B96" s="663" t="s">
        <v>421</v>
      </c>
      <c r="C96" s="664"/>
      <c r="D96" s="668"/>
      <c r="E96" s="571"/>
      <c r="F96" s="107"/>
      <c r="G96" s="106"/>
      <c r="H96" s="110"/>
      <c r="I96" s="106"/>
      <c r="J96" s="143"/>
      <c r="M96" s="58"/>
      <c r="N96" s="59"/>
    </row>
    <row r="97" spans="1:14" ht="12.75" customHeight="1">
      <c r="A97" s="516"/>
      <c r="B97" s="663"/>
      <c r="C97" s="664"/>
      <c r="D97" s="668"/>
      <c r="E97" s="503">
        <f>IF(AND(F97="",G97="",H97="",I97="",J97=""),IF($D$9="","",0),"")</f>
      </c>
      <c r="F97" s="585"/>
      <c r="G97" s="585"/>
      <c r="H97" s="585"/>
      <c r="I97" s="585"/>
      <c r="J97" s="585"/>
      <c r="L97" s="54">
        <f>SUM(E97:J98)</f>
        <v>0</v>
      </c>
      <c r="M97" s="58">
        <v>340</v>
      </c>
      <c r="N97" s="59"/>
    </row>
    <row r="98" spans="1:14" ht="12.75" customHeight="1">
      <c r="A98" s="517"/>
      <c r="B98" s="665"/>
      <c r="C98" s="666"/>
      <c r="D98" s="669"/>
      <c r="E98" s="504"/>
      <c r="F98" s="586"/>
      <c r="G98" s="586"/>
      <c r="H98" s="586"/>
      <c r="I98" s="586"/>
      <c r="J98" s="586"/>
      <c r="M98" s="58"/>
      <c r="N98" s="59"/>
    </row>
    <row r="99" spans="1:14" ht="12.75" customHeight="1">
      <c r="A99" s="532" t="s">
        <v>193</v>
      </c>
      <c r="B99" s="535" t="s">
        <v>132</v>
      </c>
      <c r="C99" s="536"/>
      <c r="D99" s="541" t="s">
        <v>291</v>
      </c>
      <c r="E99" s="612" t="s">
        <v>133</v>
      </c>
      <c r="F99" s="613"/>
      <c r="G99" s="613"/>
      <c r="H99" s="613"/>
      <c r="I99" s="613"/>
      <c r="J99" s="614"/>
      <c r="M99" s="58"/>
      <c r="N99" s="59"/>
    </row>
    <row r="100" spans="1:14" ht="12.75">
      <c r="A100" s="533"/>
      <c r="B100" s="537"/>
      <c r="C100" s="538"/>
      <c r="D100" s="542"/>
      <c r="E100" s="500" t="s">
        <v>134</v>
      </c>
      <c r="F100" s="501"/>
      <c r="G100" s="501"/>
      <c r="H100" s="501"/>
      <c r="I100" s="501"/>
      <c r="J100" s="502"/>
      <c r="M100" s="58"/>
      <c r="N100" s="59"/>
    </row>
    <row r="101" spans="1:14" ht="12.75" customHeight="1">
      <c r="A101" s="534"/>
      <c r="B101" s="539"/>
      <c r="C101" s="540"/>
      <c r="D101" s="543"/>
      <c r="E101" s="2">
        <v>0</v>
      </c>
      <c r="F101" s="85" t="s">
        <v>28</v>
      </c>
      <c r="G101" s="2" t="s">
        <v>29</v>
      </c>
      <c r="H101" s="2" t="s">
        <v>135</v>
      </c>
      <c r="I101" s="2" t="s">
        <v>282</v>
      </c>
      <c r="J101" s="2" t="s">
        <v>283</v>
      </c>
      <c r="M101" s="58"/>
      <c r="N101" s="59"/>
    </row>
    <row r="102" spans="1:14" ht="12.75" customHeight="1">
      <c r="A102" s="515" t="s">
        <v>144</v>
      </c>
      <c r="B102" s="509" t="s">
        <v>446</v>
      </c>
      <c r="C102" s="510"/>
      <c r="D102" s="529" t="s">
        <v>442</v>
      </c>
      <c r="E102" s="569" t="s">
        <v>139</v>
      </c>
      <c r="F102" s="22" t="s">
        <v>281</v>
      </c>
      <c r="G102" s="25" t="s">
        <v>399</v>
      </c>
      <c r="H102" s="22" t="s">
        <v>400</v>
      </c>
      <c r="I102" s="26" t="s">
        <v>401</v>
      </c>
      <c r="J102" s="26" t="s">
        <v>403</v>
      </c>
      <c r="M102" s="58"/>
      <c r="N102" s="59"/>
    </row>
    <row r="103" spans="1:14" ht="12.75" customHeight="1">
      <c r="A103" s="516"/>
      <c r="B103" s="511"/>
      <c r="C103" s="512"/>
      <c r="D103" s="530"/>
      <c r="E103" s="570"/>
      <c r="F103" s="23" t="s">
        <v>353</v>
      </c>
      <c r="G103" s="23" t="s">
        <v>140</v>
      </c>
      <c r="H103" s="23" t="s">
        <v>140</v>
      </c>
      <c r="I103" s="24" t="s">
        <v>140</v>
      </c>
      <c r="J103" s="24" t="s">
        <v>402</v>
      </c>
      <c r="M103" s="58"/>
      <c r="N103" s="59"/>
    </row>
    <row r="104" spans="1:14" ht="18.75" customHeight="1">
      <c r="A104" s="516"/>
      <c r="B104" s="511"/>
      <c r="C104" s="512"/>
      <c r="D104" s="530"/>
      <c r="E104" s="570"/>
      <c r="F104" s="23"/>
      <c r="G104" s="144"/>
      <c r="H104" s="23"/>
      <c r="I104" s="294"/>
      <c r="J104" s="24" t="s">
        <v>34</v>
      </c>
      <c r="M104" s="58"/>
      <c r="N104" s="59"/>
    </row>
    <row r="105" spans="1:14" ht="24">
      <c r="A105" s="516"/>
      <c r="B105" s="511"/>
      <c r="C105" s="512"/>
      <c r="D105" s="530"/>
      <c r="E105" s="570"/>
      <c r="F105" s="105" t="s">
        <v>293</v>
      </c>
      <c r="G105" s="93" t="s">
        <v>294</v>
      </c>
      <c r="H105" s="100" t="s">
        <v>295</v>
      </c>
      <c r="I105" s="93" t="s">
        <v>296</v>
      </c>
      <c r="J105" s="93" t="s">
        <v>297</v>
      </c>
      <c r="M105" s="58"/>
      <c r="N105" s="59"/>
    </row>
    <row r="106" spans="1:14" ht="24">
      <c r="A106" s="516"/>
      <c r="B106" s="511"/>
      <c r="C106" s="512"/>
      <c r="D106" s="530"/>
      <c r="E106" s="570"/>
      <c r="F106" s="105" t="s">
        <v>298</v>
      </c>
      <c r="G106" s="93" t="s">
        <v>418</v>
      </c>
      <c r="H106" s="100" t="s">
        <v>299</v>
      </c>
      <c r="I106" s="93" t="s">
        <v>300</v>
      </c>
      <c r="J106" s="93" t="s">
        <v>280</v>
      </c>
      <c r="M106" s="58"/>
      <c r="N106" s="59"/>
    </row>
    <row r="107" spans="1:14" ht="24">
      <c r="A107" s="516"/>
      <c r="B107" s="511"/>
      <c r="C107" s="512"/>
      <c r="D107" s="530"/>
      <c r="E107" s="570"/>
      <c r="F107" s="105" t="s">
        <v>31</v>
      </c>
      <c r="G107" s="93" t="s">
        <v>396</v>
      </c>
      <c r="H107" s="100" t="s">
        <v>202</v>
      </c>
      <c r="I107" s="93" t="s">
        <v>292</v>
      </c>
      <c r="J107" s="93"/>
      <c r="M107" s="58"/>
      <c r="N107" s="59"/>
    </row>
    <row r="108" spans="1:14" ht="47.25" customHeight="1">
      <c r="A108" s="516"/>
      <c r="B108" s="511"/>
      <c r="C108" s="512"/>
      <c r="D108" s="530"/>
      <c r="E108" s="571"/>
      <c r="F108" s="154"/>
      <c r="G108" s="154"/>
      <c r="H108" s="154"/>
      <c r="I108" s="296"/>
      <c r="J108" s="93"/>
      <c r="M108" s="58"/>
      <c r="N108" s="59"/>
    </row>
    <row r="109" spans="1:15" s="427" customFormat="1" ht="12.75" customHeight="1">
      <c r="A109" s="516"/>
      <c r="B109" s="511"/>
      <c r="C109" s="512"/>
      <c r="D109" s="530"/>
      <c r="E109" s="503">
        <f>IF(AND(F109="",G109="",H109="",I109="",J109=""),IF($D$9="","",0),"")</f>
      </c>
      <c r="F109" s="585"/>
      <c r="G109" s="585"/>
      <c r="H109" s="585"/>
      <c r="I109" s="585"/>
      <c r="J109" s="585"/>
      <c r="L109" s="428">
        <f>SUM(E109:J110)</f>
        <v>0</v>
      </c>
      <c r="M109" s="429">
        <v>340</v>
      </c>
      <c r="N109" s="430"/>
      <c r="O109" s="431"/>
    </row>
    <row r="110" spans="1:15" s="427" customFormat="1" ht="12.75" customHeight="1">
      <c r="A110" s="517"/>
      <c r="B110" s="513"/>
      <c r="C110" s="514"/>
      <c r="D110" s="531"/>
      <c r="E110" s="504"/>
      <c r="F110" s="586"/>
      <c r="G110" s="586"/>
      <c r="H110" s="586"/>
      <c r="I110" s="586"/>
      <c r="J110" s="586"/>
      <c r="L110" s="428"/>
      <c r="M110" s="429"/>
      <c r="N110" s="430"/>
      <c r="O110" s="431"/>
    </row>
    <row r="111" spans="1:14" ht="12.75" customHeight="1">
      <c r="A111" s="515" t="s">
        <v>147</v>
      </c>
      <c r="B111" s="697" t="s">
        <v>337</v>
      </c>
      <c r="C111" s="698"/>
      <c r="D111" s="529" t="s">
        <v>284</v>
      </c>
      <c r="E111" s="569" t="s">
        <v>139</v>
      </c>
      <c r="F111" s="22" t="s">
        <v>281</v>
      </c>
      <c r="G111" s="25" t="s">
        <v>399</v>
      </c>
      <c r="H111" s="22" t="s">
        <v>400</v>
      </c>
      <c r="I111" s="311" t="s">
        <v>401</v>
      </c>
      <c r="J111" s="22" t="s">
        <v>403</v>
      </c>
      <c r="M111" s="58"/>
      <c r="N111" s="59"/>
    </row>
    <row r="112" spans="1:14" ht="25.5">
      <c r="A112" s="516"/>
      <c r="B112" s="699"/>
      <c r="C112" s="700"/>
      <c r="D112" s="530"/>
      <c r="E112" s="570"/>
      <c r="F112" s="23" t="s">
        <v>353</v>
      </c>
      <c r="G112" s="25" t="s">
        <v>140</v>
      </c>
      <c r="H112" s="23" t="s">
        <v>140</v>
      </c>
      <c r="I112" s="25" t="s">
        <v>140</v>
      </c>
      <c r="J112" s="23" t="s">
        <v>450</v>
      </c>
      <c r="M112" s="58"/>
      <c r="N112" s="59"/>
    </row>
    <row r="113" spans="1:14" ht="24">
      <c r="A113" s="516"/>
      <c r="B113" s="699"/>
      <c r="C113" s="700"/>
      <c r="D113" s="530"/>
      <c r="E113" s="570"/>
      <c r="F113" s="93" t="s">
        <v>288</v>
      </c>
      <c r="G113" s="100" t="s">
        <v>290</v>
      </c>
      <c r="H113" s="93" t="s">
        <v>389</v>
      </c>
      <c r="I113" s="100" t="s">
        <v>390</v>
      </c>
      <c r="J113" s="93" t="s">
        <v>391</v>
      </c>
      <c r="M113" s="58"/>
      <c r="N113" s="59"/>
    </row>
    <row r="114" spans="1:14" ht="24.75" customHeight="1">
      <c r="A114" s="516"/>
      <c r="B114" s="699"/>
      <c r="C114" s="700"/>
      <c r="D114" s="530"/>
      <c r="E114" s="570"/>
      <c r="F114" s="93" t="s">
        <v>289</v>
      </c>
      <c r="G114" s="100" t="s">
        <v>392</v>
      </c>
      <c r="H114" s="93" t="s">
        <v>393</v>
      </c>
      <c r="I114" s="100" t="s">
        <v>394</v>
      </c>
      <c r="J114" s="93" t="s">
        <v>395</v>
      </c>
      <c r="M114" s="58"/>
      <c r="N114" s="59"/>
    </row>
    <row r="115" spans="1:14" ht="22.5" customHeight="1">
      <c r="A115" s="516"/>
      <c r="B115" s="699"/>
      <c r="C115" s="700"/>
      <c r="D115" s="530"/>
      <c r="E115" s="570"/>
      <c r="F115" s="93" t="s">
        <v>31</v>
      </c>
      <c r="G115" s="100" t="s">
        <v>396</v>
      </c>
      <c r="H115" s="93" t="s">
        <v>397</v>
      </c>
      <c r="I115" s="100" t="s">
        <v>398</v>
      </c>
      <c r="J115" s="426"/>
      <c r="M115" s="58"/>
      <c r="N115" s="59"/>
    </row>
    <row r="116" spans="1:14" ht="12.75">
      <c r="A116" s="516"/>
      <c r="B116" s="699"/>
      <c r="C116" s="700"/>
      <c r="D116" s="530"/>
      <c r="E116" s="571"/>
      <c r="F116" s="425"/>
      <c r="H116" s="425"/>
      <c r="J116" s="312"/>
      <c r="M116" s="58"/>
      <c r="N116" s="59"/>
    </row>
    <row r="117" spans="1:15" s="427" customFormat="1" ht="12.75" customHeight="1">
      <c r="A117" s="516"/>
      <c r="B117" s="699"/>
      <c r="C117" s="700"/>
      <c r="D117" s="530"/>
      <c r="E117" s="503">
        <f>IF(AND(F117="",G117="",H117="",I117="",J117=""),IF($D$9="","",0),"")</f>
      </c>
      <c r="F117" s="585"/>
      <c r="G117" s="585"/>
      <c r="H117" s="585"/>
      <c r="I117" s="585"/>
      <c r="J117" s="585"/>
      <c r="L117" s="428">
        <f>SUM(E117:J118)</f>
        <v>0</v>
      </c>
      <c r="M117" s="429">
        <v>340</v>
      </c>
      <c r="N117" s="430"/>
      <c r="O117" s="431"/>
    </row>
    <row r="118" spans="1:15" s="427" customFormat="1" ht="12.75" customHeight="1">
      <c r="A118" s="517"/>
      <c r="B118" s="701"/>
      <c r="C118" s="702"/>
      <c r="D118" s="531"/>
      <c r="E118" s="504"/>
      <c r="F118" s="586"/>
      <c r="G118" s="586"/>
      <c r="H118" s="586"/>
      <c r="I118" s="586"/>
      <c r="J118" s="586"/>
      <c r="L118" s="428"/>
      <c r="M118" s="429"/>
      <c r="N118" s="430"/>
      <c r="O118" s="431"/>
    </row>
    <row r="119" spans="1:14" ht="12.75" customHeight="1">
      <c r="A119" s="515" t="s">
        <v>149</v>
      </c>
      <c r="B119" s="697" t="s">
        <v>327</v>
      </c>
      <c r="C119" s="744"/>
      <c r="D119" s="529" t="s">
        <v>284</v>
      </c>
      <c r="E119" s="569" t="s">
        <v>139</v>
      </c>
      <c r="F119" s="22" t="s">
        <v>281</v>
      </c>
      <c r="G119" s="25" t="s">
        <v>399</v>
      </c>
      <c r="H119" s="22" t="s">
        <v>400</v>
      </c>
      <c r="I119" s="26" t="s">
        <v>401</v>
      </c>
      <c r="J119" s="26" t="s">
        <v>403</v>
      </c>
      <c r="M119" s="58"/>
      <c r="N119" s="59"/>
    </row>
    <row r="120" spans="1:14" ht="12.75" customHeight="1">
      <c r="A120" s="516"/>
      <c r="B120" s="745"/>
      <c r="C120" s="746"/>
      <c r="D120" s="530"/>
      <c r="E120" s="570"/>
      <c r="F120" s="23" t="s">
        <v>353</v>
      </c>
      <c r="G120" s="23" t="s">
        <v>140</v>
      </c>
      <c r="H120" s="23" t="s">
        <v>140</v>
      </c>
      <c r="I120" s="24" t="s">
        <v>140</v>
      </c>
      <c r="J120" s="24" t="s">
        <v>402</v>
      </c>
      <c r="M120" s="58"/>
      <c r="N120" s="59"/>
    </row>
    <row r="121" spans="1:14" ht="15" customHeight="1">
      <c r="A121" s="516"/>
      <c r="B121" s="745"/>
      <c r="C121" s="746"/>
      <c r="D121" s="530"/>
      <c r="E121" s="570"/>
      <c r="F121" s="23"/>
      <c r="G121" s="144"/>
      <c r="H121" s="23"/>
      <c r="I121" s="294"/>
      <c r="J121" s="24" t="s">
        <v>34</v>
      </c>
      <c r="M121" s="58"/>
      <c r="N121" s="59"/>
    </row>
    <row r="122" spans="1:14" ht="24">
      <c r="A122" s="516"/>
      <c r="B122" s="745"/>
      <c r="C122" s="746"/>
      <c r="D122" s="530"/>
      <c r="E122" s="570"/>
      <c r="F122" s="93" t="s">
        <v>285</v>
      </c>
      <c r="G122" s="100" t="s">
        <v>286</v>
      </c>
      <c r="H122" s="93" t="s">
        <v>408</v>
      </c>
      <c r="I122" s="93" t="s">
        <v>409</v>
      </c>
      <c r="J122" s="101" t="s">
        <v>411</v>
      </c>
      <c r="M122" s="58"/>
      <c r="N122" s="59"/>
    </row>
    <row r="123" spans="1:14" ht="24">
      <c r="A123" s="516"/>
      <c r="B123" s="745"/>
      <c r="C123" s="746"/>
      <c r="D123" s="530"/>
      <c r="E123" s="570"/>
      <c r="F123" s="93" t="s">
        <v>287</v>
      </c>
      <c r="G123" s="100" t="s">
        <v>406</v>
      </c>
      <c r="H123" s="93" t="s">
        <v>407</v>
      </c>
      <c r="I123" s="93" t="s">
        <v>410</v>
      </c>
      <c r="J123" s="101" t="s">
        <v>395</v>
      </c>
      <c r="M123" s="58"/>
      <c r="N123" s="59"/>
    </row>
    <row r="124" spans="1:14" ht="22.5" customHeight="1">
      <c r="A124" s="516"/>
      <c r="B124" s="747" t="s">
        <v>445</v>
      </c>
      <c r="C124" s="512"/>
      <c r="D124" s="530"/>
      <c r="E124" s="570"/>
      <c r="F124" s="93" t="s">
        <v>31</v>
      </c>
      <c r="G124" s="100" t="s">
        <v>396</v>
      </c>
      <c r="H124" s="93" t="s">
        <v>397</v>
      </c>
      <c r="I124" s="93" t="s">
        <v>398</v>
      </c>
      <c r="J124" s="101"/>
      <c r="M124" s="58"/>
      <c r="N124" s="59"/>
    </row>
    <row r="125" spans="1:14" ht="50.25" customHeight="1">
      <c r="A125" s="516"/>
      <c r="B125" s="511"/>
      <c r="C125" s="512"/>
      <c r="D125" s="530"/>
      <c r="E125" s="571"/>
      <c r="F125" s="100"/>
      <c r="G125" s="312"/>
      <c r="H125" s="100"/>
      <c r="I125" s="312"/>
      <c r="J125" s="312"/>
      <c r="M125" s="58"/>
      <c r="N125" s="59"/>
    </row>
    <row r="126" spans="1:15" s="427" customFormat="1" ht="12.75" customHeight="1">
      <c r="A126" s="516"/>
      <c r="B126" s="511"/>
      <c r="C126" s="512"/>
      <c r="D126" s="530"/>
      <c r="E126" s="503">
        <f>IF(AND(F126="",G126="",H126="",I126="",J126=""),IF($D$9="","",0),"")</f>
      </c>
      <c r="F126" s="585"/>
      <c r="G126" s="585"/>
      <c r="H126" s="585"/>
      <c r="I126" s="585"/>
      <c r="J126" s="585"/>
      <c r="L126" s="428">
        <f>SUM(E126:J127)</f>
        <v>0</v>
      </c>
      <c r="M126" s="429">
        <v>340</v>
      </c>
      <c r="N126" s="430"/>
      <c r="O126" s="431"/>
    </row>
    <row r="127" spans="1:15" s="427" customFormat="1" ht="12.75" customHeight="1">
      <c r="A127" s="517"/>
      <c r="B127" s="513"/>
      <c r="C127" s="514"/>
      <c r="D127" s="531"/>
      <c r="E127" s="504"/>
      <c r="F127" s="586"/>
      <c r="G127" s="586"/>
      <c r="H127" s="586"/>
      <c r="I127" s="586"/>
      <c r="J127" s="586"/>
      <c r="L127" s="428"/>
      <c r="M127" s="429"/>
      <c r="N127" s="430"/>
      <c r="O127" s="431"/>
    </row>
    <row r="128" spans="1:15" s="21" customFormat="1" ht="14.25" customHeight="1">
      <c r="A128" s="532" t="s">
        <v>193</v>
      </c>
      <c r="B128" s="535" t="s">
        <v>132</v>
      </c>
      <c r="C128" s="622"/>
      <c r="D128" s="622"/>
      <c r="E128" s="622"/>
      <c r="F128" s="536"/>
      <c r="G128" s="612" t="s">
        <v>133</v>
      </c>
      <c r="H128" s="613"/>
      <c r="I128" s="613"/>
      <c r="J128" s="614"/>
      <c r="L128" s="54"/>
      <c r="M128" s="58"/>
      <c r="N128" s="59"/>
      <c r="O128" s="195"/>
    </row>
    <row r="129" spans="1:17" s="21" customFormat="1" ht="12.75" customHeight="1">
      <c r="A129" s="533"/>
      <c r="B129" s="537"/>
      <c r="C129" s="623"/>
      <c r="D129" s="623"/>
      <c r="E129" s="623"/>
      <c r="F129" s="538"/>
      <c r="G129" s="500" t="s">
        <v>331</v>
      </c>
      <c r="H129" s="501"/>
      <c r="I129" s="501"/>
      <c r="J129" s="502"/>
      <c r="L129" s="54"/>
      <c r="M129" s="58"/>
      <c r="N129" s="59"/>
      <c r="O129" s="195"/>
      <c r="P129" s="72"/>
      <c r="Q129" s="72"/>
    </row>
    <row r="130" spans="1:15" s="21" customFormat="1" ht="12.75" customHeight="1">
      <c r="A130" s="534"/>
      <c r="B130" s="539"/>
      <c r="C130" s="748"/>
      <c r="D130" s="748"/>
      <c r="E130" s="748"/>
      <c r="F130" s="540"/>
      <c r="G130" s="2">
        <v>0</v>
      </c>
      <c r="H130" s="313">
        <v>50</v>
      </c>
      <c r="I130" s="313">
        <v>100</v>
      </c>
      <c r="J130" s="313">
        <v>200</v>
      </c>
      <c r="L130" s="54"/>
      <c r="M130" s="58"/>
      <c r="N130" s="59"/>
      <c r="O130" s="195"/>
    </row>
    <row r="131" spans="1:14" ht="12.75" customHeight="1">
      <c r="A131" s="741" t="s">
        <v>150</v>
      </c>
      <c r="B131" s="509" t="s">
        <v>444</v>
      </c>
      <c r="C131" s="615"/>
      <c r="D131" s="615"/>
      <c r="E131" s="615"/>
      <c r="F131" s="518"/>
      <c r="G131" s="505" t="s">
        <v>338</v>
      </c>
      <c r="H131" s="569" t="s">
        <v>334</v>
      </c>
      <c r="I131" s="569" t="s">
        <v>333</v>
      </c>
      <c r="J131" s="569" t="s">
        <v>332</v>
      </c>
      <c r="M131" s="58"/>
      <c r="N131" s="59"/>
    </row>
    <row r="132" spans="1:14" ht="12.75" customHeight="1">
      <c r="A132" s="742"/>
      <c r="B132" s="519"/>
      <c r="C132" s="565"/>
      <c r="D132" s="565"/>
      <c r="E132" s="565"/>
      <c r="F132" s="520"/>
      <c r="G132" s="506"/>
      <c r="H132" s="570"/>
      <c r="I132" s="570"/>
      <c r="J132" s="570"/>
      <c r="M132" s="58"/>
      <c r="N132" s="59"/>
    </row>
    <row r="133" spans="1:14" ht="12.75" customHeight="1">
      <c r="A133" s="742"/>
      <c r="B133" s="519"/>
      <c r="C133" s="565"/>
      <c r="D133" s="565"/>
      <c r="E133" s="565"/>
      <c r="F133" s="520"/>
      <c r="G133" s="506"/>
      <c r="H133" s="570"/>
      <c r="I133" s="570"/>
      <c r="J133" s="570"/>
      <c r="M133" s="58"/>
      <c r="N133" s="59"/>
    </row>
    <row r="134" spans="1:14" ht="12.75" customHeight="1">
      <c r="A134" s="742"/>
      <c r="B134" s="519"/>
      <c r="C134" s="565"/>
      <c r="D134" s="565"/>
      <c r="E134" s="565"/>
      <c r="F134" s="520"/>
      <c r="G134" s="506"/>
      <c r="H134" s="570"/>
      <c r="I134" s="570"/>
      <c r="J134" s="570"/>
      <c r="M134" s="58"/>
      <c r="N134" s="59"/>
    </row>
    <row r="135" spans="1:14" ht="10.5" customHeight="1">
      <c r="A135" s="742"/>
      <c r="B135" s="519"/>
      <c r="C135" s="565"/>
      <c r="D135" s="565"/>
      <c r="E135" s="565"/>
      <c r="F135" s="520"/>
      <c r="G135" s="506"/>
      <c r="H135" s="570"/>
      <c r="I135" s="570"/>
      <c r="J135" s="570"/>
      <c r="M135" s="58"/>
      <c r="N135" s="59"/>
    </row>
    <row r="136" spans="1:14" ht="10.5" customHeight="1">
      <c r="A136" s="742"/>
      <c r="B136" s="519"/>
      <c r="C136" s="565"/>
      <c r="D136" s="565"/>
      <c r="E136" s="565"/>
      <c r="F136" s="520"/>
      <c r="G136" s="506"/>
      <c r="H136" s="571"/>
      <c r="I136" s="571"/>
      <c r="J136" s="571"/>
      <c r="M136" s="58"/>
      <c r="N136" s="59"/>
    </row>
    <row r="137" spans="1:15" s="427" customFormat="1" ht="12.75" customHeight="1">
      <c r="A137" s="742"/>
      <c r="B137" s="519"/>
      <c r="C137" s="565"/>
      <c r="D137" s="565"/>
      <c r="E137" s="565"/>
      <c r="F137" s="520"/>
      <c r="G137" s="503">
        <f>IF(AND(H137="",I137="",J137=""),IF($D$9="","",0),"")</f>
      </c>
      <c r="H137" s="610"/>
      <c r="I137" s="610"/>
      <c r="J137" s="610"/>
      <c r="L137" s="428">
        <f>MAX(G137:J138)</f>
        <v>0</v>
      </c>
      <c r="M137" s="429">
        <v>200</v>
      </c>
      <c r="N137" s="430"/>
      <c r="O137" s="431"/>
    </row>
    <row r="138" spans="1:15" s="427" customFormat="1" ht="12.75" customHeight="1">
      <c r="A138" s="743"/>
      <c r="B138" s="521"/>
      <c r="C138" s="616"/>
      <c r="D138" s="616"/>
      <c r="E138" s="616"/>
      <c r="F138" s="522"/>
      <c r="G138" s="504"/>
      <c r="H138" s="611"/>
      <c r="I138" s="611"/>
      <c r="J138" s="611"/>
      <c r="L138" s="428"/>
      <c r="M138" s="429"/>
      <c r="N138" s="430"/>
      <c r="O138" s="431"/>
    </row>
    <row r="139" spans="1:14" ht="15">
      <c r="A139" s="25"/>
      <c r="B139" s="177"/>
      <c r="C139" s="177"/>
      <c r="D139" s="79"/>
      <c r="E139" s="91"/>
      <c r="F139" s="155"/>
      <c r="G139" s="127"/>
      <c r="H139" s="155"/>
      <c r="I139" s="155"/>
      <c r="J139" s="155"/>
      <c r="M139" s="70"/>
      <c r="N139" s="70"/>
    </row>
    <row r="140" spans="1:14" ht="15">
      <c r="A140" s="25"/>
      <c r="B140" s="584" t="s">
        <v>162</v>
      </c>
      <c r="C140" s="584"/>
      <c r="D140" s="79"/>
      <c r="E140" s="91"/>
      <c r="F140" s="155"/>
      <c r="G140" s="155"/>
      <c r="H140" s="155"/>
      <c r="I140" s="155"/>
      <c r="J140" s="155"/>
      <c r="M140" s="70"/>
      <c r="N140" s="70"/>
    </row>
    <row r="141" spans="1:15" s="21" customFormat="1" ht="14.25" customHeight="1">
      <c r="A141" s="532" t="s">
        <v>193</v>
      </c>
      <c r="B141" s="535" t="s">
        <v>132</v>
      </c>
      <c r="C141" s="536"/>
      <c r="D141" s="541" t="s">
        <v>291</v>
      </c>
      <c r="E141" s="612" t="s">
        <v>133</v>
      </c>
      <c r="F141" s="613"/>
      <c r="G141" s="613"/>
      <c r="H141" s="613"/>
      <c r="I141" s="613"/>
      <c r="J141" s="614"/>
      <c r="L141" s="54"/>
      <c r="M141" s="58"/>
      <c r="N141" s="59"/>
      <c r="O141" s="195"/>
    </row>
    <row r="142" spans="1:17" s="21" customFormat="1" ht="12.75">
      <c r="A142" s="533"/>
      <c r="B142" s="537"/>
      <c r="C142" s="538"/>
      <c r="D142" s="542"/>
      <c r="E142" s="500" t="s">
        <v>134</v>
      </c>
      <c r="F142" s="501"/>
      <c r="G142" s="501"/>
      <c r="H142" s="501"/>
      <c r="I142" s="501"/>
      <c r="J142" s="502"/>
      <c r="L142" s="54"/>
      <c r="M142" s="58"/>
      <c r="N142" s="59"/>
      <c r="O142" s="195"/>
      <c r="P142" s="72"/>
      <c r="Q142" s="72"/>
    </row>
    <row r="143" spans="1:15" s="21" customFormat="1" ht="12.75" customHeight="1">
      <c r="A143" s="534"/>
      <c r="B143" s="539"/>
      <c r="C143" s="540"/>
      <c r="D143" s="543"/>
      <c r="E143" s="2">
        <v>0</v>
      </c>
      <c r="F143" s="85" t="s">
        <v>339</v>
      </c>
      <c r="G143" s="2" t="s">
        <v>340</v>
      </c>
      <c r="H143" s="2" t="s">
        <v>328</v>
      </c>
      <c r="I143" s="2" t="s">
        <v>311</v>
      </c>
      <c r="J143" s="2" t="s">
        <v>312</v>
      </c>
      <c r="L143" s="54"/>
      <c r="M143" s="58"/>
      <c r="N143" s="59"/>
      <c r="O143" s="195"/>
    </row>
    <row r="144" spans="1:14" ht="12.75" customHeight="1">
      <c r="A144" s="515" t="s">
        <v>152</v>
      </c>
      <c r="B144" s="697" t="s">
        <v>495</v>
      </c>
      <c r="C144" s="698"/>
      <c r="D144" s="529" t="s">
        <v>301</v>
      </c>
      <c r="E144" s="505" t="s">
        <v>139</v>
      </c>
      <c r="F144" s="22" t="s">
        <v>281</v>
      </c>
      <c r="G144" s="25" t="s">
        <v>399</v>
      </c>
      <c r="H144" s="22" t="s">
        <v>400</v>
      </c>
      <c r="I144" s="26" t="s">
        <v>401</v>
      </c>
      <c r="J144" s="26" t="s">
        <v>403</v>
      </c>
      <c r="M144" s="58"/>
      <c r="N144" s="59"/>
    </row>
    <row r="145" spans="1:14" ht="12.75" customHeight="1">
      <c r="A145" s="516"/>
      <c r="B145" s="699"/>
      <c r="C145" s="700"/>
      <c r="D145" s="530"/>
      <c r="E145" s="506"/>
      <c r="F145" s="23" t="s">
        <v>353</v>
      </c>
      <c r="G145" s="23" t="s">
        <v>140</v>
      </c>
      <c r="H145" s="23" t="s">
        <v>140</v>
      </c>
      <c r="I145" s="24" t="s">
        <v>140</v>
      </c>
      <c r="J145" s="24" t="s">
        <v>449</v>
      </c>
      <c r="M145" s="58"/>
      <c r="N145" s="59"/>
    </row>
    <row r="146" spans="1:14" ht="2.25" customHeight="1">
      <c r="A146" s="516"/>
      <c r="B146" s="699"/>
      <c r="C146" s="700"/>
      <c r="D146" s="530"/>
      <c r="E146" s="506"/>
      <c r="F146" s="23"/>
      <c r="G146" s="144"/>
      <c r="H146" s="23"/>
      <c r="I146" s="294"/>
      <c r="J146" s="414"/>
      <c r="M146" s="58"/>
      <c r="N146" s="59"/>
    </row>
    <row r="147" spans="1:14" ht="24">
      <c r="A147" s="516"/>
      <c r="B147" s="699"/>
      <c r="C147" s="700"/>
      <c r="D147" s="530"/>
      <c r="E147" s="506"/>
      <c r="F147" s="93" t="s">
        <v>285</v>
      </c>
      <c r="G147" s="93" t="s">
        <v>313</v>
      </c>
      <c r="H147" s="100" t="s">
        <v>286</v>
      </c>
      <c r="I147" s="93" t="s">
        <v>314</v>
      </c>
      <c r="J147" s="101" t="s">
        <v>455</v>
      </c>
      <c r="M147" s="58"/>
      <c r="N147" s="59"/>
    </row>
    <row r="148" spans="1:14" ht="23.25" customHeight="1">
      <c r="A148" s="516"/>
      <c r="B148" s="699"/>
      <c r="C148" s="700"/>
      <c r="D148" s="530"/>
      <c r="E148" s="506"/>
      <c r="F148" s="93" t="s">
        <v>315</v>
      </c>
      <c r="G148" s="93" t="s">
        <v>316</v>
      </c>
      <c r="H148" s="100" t="s">
        <v>317</v>
      </c>
      <c r="I148" s="93" t="s">
        <v>329</v>
      </c>
      <c r="J148" s="101" t="s">
        <v>318</v>
      </c>
      <c r="M148" s="58"/>
      <c r="N148" s="59"/>
    </row>
    <row r="149" spans="1:14" ht="2.25" customHeight="1" hidden="1">
      <c r="A149" s="516"/>
      <c r="B149" s="699"/>
      <c r="C149" s="700"/>
      <c r="D149" s="530"/>
      <c r="E149" s="506"/>
      <c r="F149" s="93"/>
      <c r="G149" s="100"/>
      <c r="H149" s="93"/>
      <c r="I149" s="93"/>
      <c r="J149" s="101"/>
      <c r="M149" s="58"/>
      <c r="N149" s="59"/>
    </row>
    <row r="150" spans="1:15" s="427" customFormat="1" ht="10.5" customHeight="1">
      <c r="A150" s="516"/>
      <c r="B150" s="699"/>
      <c r="C150" s="700"/>
      <c r="D150" s="530"/>
      <c r="E150" s="503">
        <f>IF(AND(F150="",G150="",H150="",I150="",J150=""),IF($D$9="","",0),"")</f>
      </c>
      <c r="F150" s="610"/>
      <c r="G150" s="610"/>
      <c r="H150" s="610"/>
      <c r="I150" s="610"/>
      <c r="J150" s="610"/>
      <c r="L150" s="428">
        <f>SUM(E150:J151)</f>
        <v>0</v>
      </c>
      <c r="M150" s="429">
        <v>200</v>
      </c>
      <c r="N150" s="430"/>
      <c r="O150" s="431"/>
    </row>
    <row r="151" spans="1:15" s="427" customFormat="1" ht="10.5" customHeight="1">
      <c r="A151" s="517"/>
      <c r="B151" s="701"/>
      <c r="C151" s="702"/>
      <c r="D151" s="531"/>
      <c r="E151" s="504"/>
      <c r="F151" s="611"/>
      <c r="G151" s="611"/>
      <c r="H151" s="611"/>
      <c r="I151" s="611"/>
      <c r="J151" s="611"/>
      <c r="L151" s="428"/>
      <c r="M151" s="429"/>
      <c r="N151" s="430"/>
      <c r="O151" s="431"/>
    </row>
    <row r="152" spans="1:15" s="21" customFormat="1" ht="14.25" customHeight="1">
      <c r="A152" s="532" t="s">
        <v>193</v>
      </c>
      <c r="B152" s="535" t="s">
        <v>132</v>
      </c>
      <c r="C152" s="536"/>
      <c r="D152" s="541" t="s">
        <v>291</v>
      </c>
      <c r="E152" s="612" t="s">
        <v>133</v>
      </c>
      <c r="F152" s="613"/>
      <c r="G152" s="613"/>
      <c r="H152" s="613"/>
      <c r="I152" s="613"/>
      <c r="J152" s="614"/>
      <c r="L152" s="54"/>
      <c r="M152" s="58"/>
      <c r="N152" s="59"/>
      <c r="O152" s="195"/>
    </row>
    <row r="153" spans="1:17" s="21" customFormat="1" ht="12.75" customHeight="1">
      <c r="A153" s="533"/>
      <c r="B153" s="537"/>
      <c r="C153" s="538"/>
      <c r="D153" s="542"/>
      <c r="E153" s="500" t="s">
        <v>134</v>
      </c>
      <c r="F153" s="501"/>
      <c r="G153" s="501"/>
      <c r="H153" s="501"/>
      <c r="I153" s="501"/>
      <c r="J153" s="502"/>
      <c r="L153" s="54"/>
      <c r="M153" s="58"/>
      <c r="N153" s="59"/>
      <c r="O153" s="195"/>
      <c r="P153" s="72"/>
      <c r="Q153" s="72"/>
    </row>
    <row r="154" spans="1:15" s="21" customFormat="1" ht="12.75" customHeight="1">
      <c r="A154" s="534"/>
      <c r="B154" s="539"/>
      <c r="C154" s="540"/>
      <c r="D154" s="543"/>
      <c r="E154" s="2">
        <v>0</v>
      </c>
      <c r="F154" s="85" t="s">
        <v>339</v>
      </c>
      <c r="G154" s="85" t="s">
        <v>339</v>
      </c>
      <c r="H154" s="2" t="s">
        <v>328</v>
      </c>
      <c r="I154" s="2" t="s">
        <v>328</v>
      </c>
      <c r="J154" s="2" t="s">
        <v>311</v>
      </c>
      <c r="L154" s="54"/>
      <c r="M154" s="58"/>
      <c r="N154" s="59"/>
      <c r="O154" s="195"/>
    </row>
    <row r="155" spans="1:14" ht="12.75" customHeight="1">
      <c r="A155" s="515" t="s">
        <v>35</v>
      </c>
      <c r="B155" s="509" t="s">
        <v>496</v>
      </c>
      <c r="C155" s="510"/>
      <c r="D155" s="529" t="s">
        <v>422</v>
      </c>
      <c r="E155" s="505" t="s">
        <v>139</v>
      </c>
      <c r="F155" s="22" t="s">
        <v>281</v>
      </c>
      <c r="G155" s="25" t="s">
        <v>399</v>
      </c>
      <c r="H155" s="22" t="s">
        <v>400</v>
      </c>
      <c r="I155" s="26" t="s">
        <v>401</v>
      </c>
      <c r="J155" s="26" t="s">
        <v>403</v>
      </c>
      <c r="M155" s="58"/>
      <c r="N155" s="59"/>
    </row>
    <row r="156" spans="1:14" ht="12.75" customHeight="1">
      <c r="A156" s="516"/>
      <c r="B156" s="511"/>
      <c r="C156" s="512"/>
      <c r="D156" s="530"/>
      <c r="E156" s="506"/>
      <c r="F156" s="23" t="s">
        <v>353</v>
      </c>
      <c r="G156" s="23" t="s">
        <v>140</v>
      </c>
      <c r="H156" s="23" t="s">
        <v>140</v>
      </c>
      <c r="I156" s="24" t="s">
        <v>140</v>
      </c>
      <c r="J156" s="24" t="s">
        <v>449</v>
      </c>
      <c r="M156" s="58"/>
      <c r="N156" s="59"/>
    </row>
    <row r="157" spans="1:14" ht="3" customHeight="1">
      <c r="A157" s="516"/>
      <c r="B157" s="511"/>
      <c r="C157" s="512"/>
      <c r="D157" s="530"/>
      <c r="E157" s="506"/>
      <c r="F157" s="23"/>
      <c r="G157" s="144"/>
      <c r="H157" s="23"/>
      <c r="I157" s="294"/>
      <c r="J157" s="414"/>
      <c r="M157" s="58"/>
      <c r="N157" s="59"/>
    </row>
    <row r="158" spans="1:14" ht="24">
      <c r="A158" s="516"/>
      <c r="B158" s="511"/>
      <c r="C158" s="512"/>
      <c r="D158" s="530"/>
      <c r="E158" s="506"/>
      <c r="F158" s="93" t="s">
        <v>285</v>
      </c>
      <c r="G158" s="93" t="s">
        <v>285</v>
      </c>
      <c r="H158" s="93" t="s">
        <v>313</v>
      </c>
      <c r="I158" s="100" t="s">
        <v>286</v>
      </c>
      <c r="J158" s="93" t="s">
        <v>456</v>
      </c>
      <c r="M158" s="58"/>
      <c r="N158" s="59"/>
    </row>
    <row r="159" spans="1:14" ht="24">
      <c r="A159" s="516"/>
      <c r="B159" s="511"/>
      <c r="C159" s="512"/>
      <c r="D159" s="530"/>
      <c r="E159" s="506"/>
      <c r="F159" s="93" t="s">
        <v>315</v>
      </c>
      <c r="G159" s="93" t="s">
        <v>315</v>
      </c>
      <c r="H159" s="93" t="s">
        <v>316</v>
      </c>
      <c r="I159" s="100" t="s">
        <v>317</v>
      </c>
      <c r="J159" s="93" t="s">
        <v>329</v>
      </c>
      <c r="M159" s="58"/>
      <c r="N159" s="59"/>
    </row>
    <row r="160" spans="1:14" ht="3.75" customHeight="1">
      <c r="A160" s="516"/>
      <c r="B160" s="511"/>
      <c r="C160" s="512"/>
      <c r="D160" s="530"/>
      <c r="E160" s="506"/>
      <c r="F160" s="93"/>
      <c r="G160" s="100"/>
      <c r="H160" s="93"/>
      <c r="I160" s="93"/>
      <c r="J160" s="101"/>
      <c r="M160" s="58"/>
      <c r="N160" s="59"/>
    </row>
    <row r="161" spans="1:14" ht="10.5" customHeight="1">
      <c r="A161" s="516"/>
      <c r="B161" s="511"/>
      <c r="C161" s="512"/>
      <c r="D161" s="530"/>
      <c r="E161" s="503">
        <f>IF(AND(F161="",G161="",H161="",I161="",J161=""),IF($D$9="","",0),"")</f>
      </c>
      <c r="F161" s="610"/>
      <c r="G161" s="610"/>
      <c r="H161" s="610"/>
      <c r="I161" s="610"/>
      <c r="J161" s="610"/>
      <c r="L161" s="54">
        <f>SUM(E161:J162)</f>
        <v>0</v>
      </c>
      <c r="M161" s="58">
        <v>160</v>
      </c>
      <c r="N161" s="59"/>
    </row>
    <row r="162" spans="1:14" ht="10.5" customHeight="1">
      <c r="A162" s="517"/>
      <c r="B162" s="513"/>
      <c r="C162" s="514"/>
      <c r="D162" s="531"/>
      <c r="E162" s="504"/>
      <c r="F162" s="611"/>
      <c r="G162" s="611"/>
      <c r="H162" s="611"/>
      <c r="I162" s="611"/>
      <c r="J162" s="611"/>
      <c r="M162" s="58"/>
      <c r="N162" s="59"/>
    </row>
    <row r="163" spans="1:15" ht="14.25" customHeight="1">
      <c r="A163" s="749" t="s">
        <v>193</v>
      </c>
      <c r="B163" s="752" t="s">
        <v>132</v>
      </c>
      <c r="C163" s="753"/>
      <c r="D163" s="780" t="s">
        <v>166</v>
      </c>
      <c r="E163" s="781"/>
      <c r="F163" s="792" t="s">
        <v>133</v>
      </c>
      <c r="G163" s="793"/>
      <c r="H163" s="793"/>
      <c r="I163" s="793"/>
      <c r="J163" s="794"/>
      <c r="M163" s="58"/>
      <c r="N163" s="59"/>
      <c r="O163" s="3"/>
    </row>
    <row r="164" spans="1:15" ht="14.25" customHeight="1">
      <c r="A164" s="750"/>
      <c r="B164" s="754"/>
      <c r="C164" s="755"/>
      <c r="D164" s="782"/>
      <c r="E164" s="783"/>
      <c r="F164" s="790" t="s">
        <v>148</v>
      </c>
      <c r="G164" s="795"/>
      <c r="H164" s="795"/>
      <c r="I164" s="795"/>
      <c r="J164" s="791"/>
      <c r="M164" s="58"/>
      <c r="N164" s="59"/>
      <c r="O164" s="3"/>
    </row>
    <row r="165" spans="1:15" ht="14.25" customHeight="1">
      <c r="A165" s="751"/>
      <c r="B165" s="756"/>
      <c r="C165" s="757"/>
      <c r="D165" s="784"/>
      <c r="E165" s="785"/>
      <c r="F165" s="151">
        <v>0</v>
      </c>
      <c r="G165" s="435" t="s">
        <v>484</v>
      </c>
      <c r="H165" s="435" t="s">
        <v>483</v>
      </c>
      <c r="I165" s="435" t="s">
        <v>482</v>
      </c>
      <c r="J165" s="435" t="s">
        <v>481</v>
      </c>
      <c r="M165" s="58"/>
      <c r="N165" s="59"/>
      <c r="O165" s="3"/>
    </row>
    <row r="166" spans="1:15" ht="26.25" customHeight="1">
      <c r="A166" s="796" t="s">
        <v>36</v>
      </c>
      <c r="B166" s="799" t="s">
        <v>494</v>
      </c>
      <c r="C166" s="800"/>
      <c r="D166" s="786" t="s">
        <v>212</v>
      </c>
      <c r="E166" s="787"/>
      <c r="F166" s="803" t="s">
        <v>139</v>
      </c>
      <c r="G166" s="436" t="s">
        <v>480</v>
      </c>
      <c r="H166" s="415" t="s">
        <v>485</v>
      </c>
      <c r="I166" s="415" t="s">
        <v>146</v>
      </c>
      <c r="J166" s="415" t="s">
        <v>156</v>
      </c>
      <c r="M166" s="58"/>
      <c r="N166" s="59"/>
      <c r="O166" s="3"/>
    </row>
    <row r="167" spans="1:15" ht="12.75" customHeight="1" hidden="1">
      <c r="A167" s="797"/>
      <c r="B167" s="801"/>
      <c r="C167" s="802"/>
      <c r="D167" s="788"/>
      <c r="E167" s="789"/>
      <c r="F167" s="777"/>
      <c r="G167" s="437"/>
      <c r="H167" s="418"/>
      <c r="I167" s="418"/>
      <c r="J167" s="418"/>
      <c r="M167" s="58"/>
      <c r="N167" s="59"/>
      <c r="O167" s="3"/>
    </row>
    <row r="168" spans="1:15" ht="12.75">
      <c r="A168" s="797"/>
      <c r="B168" s="801"/>
      <c r="C168" s="802"/>
      <c r="D168" s="788"/>
      <c r="E168" s="789"/>
      <c r="F168" s="777"/>
      <c r="G168" s="805" t="s">
        <v>430</v>
      </c>
      <c r="H168" s="806"/>
      <c r="I168" s="806"/>
      <c r="J168" s="807"/>
      <c r="M168" s="58"/>
      <c r="N168" s="59"/>
      <c r="O168" s="3"/>
    </row>
    <row r="169" spans="1:15" ht="24">
      <c r="A169" s="797"/>
      <c r="B169" s="801"/>
      <c r="C169" s="802"/>
      <c r="D169" s="788"/>
      <c r="E169" s="789"/>
      <c r="F169" s="777"/>
      <c r="G169" s="438" t="s">
        <v>479</v>
      </c>
      <c r="H169" s="423" t="s">
        <v>478</v>
      </c>
      <c r="I169" s="423" t="s">
        <v>477</v>
      </c>
      <c r="J169" s="423" t="s">
        <v>476</v>
      </c>
      <c r="M169" s="58"/>
      <c r="N169" s="59"/>
      <c r="O169" s="3"/>
    </row>
    <row r="170" spans="1:15" ht="24">
      <c r="A170" s="797"/>
      <c r="B170" s="598" t="s">
        <v>475</v>
      </c>
      <c r="C170" s="599"/>
      <c r="D170" s="788"/>
      <c r="E170" s="789"/>
      <c r="F170" s="777"/>
      <c r="G170" s="434" t="s">
        <v>474</v>
      </c>
      <c r="H170" s="434" t="s">
        <v>473</v>
      </c>
      <c r="I170" s="434" t="s">
        <v>472</v>
      </c>
      <c r="J170" s="434" t="s">
        <v>471</v>
      </c>
      <c r="M170" s="58"/>
      <c r="N170" s="59"/>
      <c r="O170" s="3"/>
    </row>
    <row r="171" spans="1:15" ht="24">
      <c r="A171" s="797"/>
      <c r="B171" s="598"/>
      <c r="C171" s="599"/>
      <c r="D171" s="788"/>
      <c r="E171" s="789"/>
      <c r="F171" s="777"/>
      <c r="G171" s="434" t="s">
        <v>486</v>
      </c>
      <c r="H171" s="434" t="s">
        <v>487</v>
      </c>
      <c r="I171" s="439" t="s">
        <v>488</v>
      </c>
      <c r="J171" s="423" t="s">
        <v>489</v>
      </c>
      <c r="M171" s="58"/>
      <c r="N171" s="59"/>
      <c r="O171" s="3"/>
    </row>
    <row r="172" spans="1:15" ht="27" customHeight="1">
      <c r="A172" s="797"/>
      <c r="B172" s="598"/>
      <c r="C172" s="599"/>
      <c r="D172" s="788"/>
      <c r="E172" s="789"/>
      <c r="F172" s="777"/>
      <c r="G172" s="434" t="s">
        <v>490</v>
      </c>
      <c r="H172" s="434" t="s">
        <v>491</v>
      </c>
      <c r="I172" s="439" t="s">
        <v>492</v>
      </c>
      <c r="J172" s="423" t="s">
        <v>493</v>
      </c>
      <c r="M172" s="58"/>
      <c r="N172" s="59"/>
      <c r="O172" s="3"/>
    </row>
    <row r="173" spans="1:15" ht="24">
      <c r="A173" s="797"/>
      <c r="B173" s="598"/>
      <c r="C173" s="599"/>
      <c r="D173" s="788"/>
      <c r="E173" s="789"/>
      <c r="F173" s="804"/>
      <c r="G173" s="440" t="s">
        <v>470</v>
      </c>
      <c r="H173" s="441" t="s">
        <v>469</v>
      </c>
      <c r="I173" s="442" t="s">
        <v>468</v>
      </c>
      <c r="J173" s="443" t="s">
        <v>467</v>
      </c>
      <c r="M173" s="58"/>
      <c r="N173" s="59"/>
      <c r="O173" s="3"/>
    </row>
    <row r="174" spans="1:15" ht="10.5" customHeight="1">
      <c r="A174" s="797"/>
      <c r="B174" s="598"/>
      <c r="C174" s="599"/>
      <c r="D174" s="788"/>
      <c r="E174" s="789"/>
      <c r="F174" s="808">
        <f>IF(AND(G174="",H174="",I174="",J174=""),IF($D$9="","",0),"")</f>
      </c>
      <c r="G174" s="677"/>
      <c r="H174" s="677"/>
      <c r="I174" s="677"/>
      <c r="J174" s="677"/>
      <c r="L174" s="54">
        <f>SUM(F174:J175)</f>
        <v>0</v>
      </c>
      <c r="M174" s="58"/>
      <c r="N174" s="59">
        <v>620</v>
      </c>
      <c r="O174" s="3"/>
    </row>
    <row r="175" spans="1:15" ht="10.5" customHeight="1">
      <c r="A175" s="798"/>
      <c r="B175" s="600"/>
      <c r="C175" s="601"/>
      <c r="D175" s="790"/>
      <c r="E175" s="791"/>
      <c r="F175" s="809"/>
      <c r="G175" s="678"/>
      <c r="H175" s="678"/>
      <c r="I175" s="678"/>
      <c r="J175" s="678"/>
      <c r="M175" s="58"/>
      <c r="N175" s="59"/>
      <c r="O175" s="3"/>
    </row>
    <row r="176" spans="1:14" ht="14.25" customHeight="1">
      <c r="A176" s="532" t="s">
        <v>193</v>
      </c>
      <c r="B176" s="535" t="s">
        <v>132</v>
      </c>
      <c r="C176" s="536"/>
      <c r="D176" s="541" t="s">
        <v>308</v>
      </c>
      <c r="E176" s="612" t="s">
        <v>133</v>
      </c>
      <c r="F176" s="613"/>
      <c r="G176" s="613"/>
      <c r="H176" s="613"/>
      <c r="I176" s="613"/>
      <c r="J176" s="614"/>
      <c r="M176" s="58"/>
      <c r="N176" s="59"/>
    </row>
    <row r="177" spans="1:14" ht="12.75" customHeight="1">
      <c r="A177" s="533"/>
      <c r="B177" s="537"/>
      <c r="C177" s="538"/>
      <c r="D177" s="542"/>
      <c r="E177" s="500" t="s">
        <v>148</v>
      </c>
      <c r="F177" s="501"/>
      <c r="G177" s="501"/>
      <c r="H177" s="501"/>
      <c r="I177" s="501"/>
      <c r="J177" s="502"/>
      <c r="M177" s="58"/>
      <c r="N177" s="59"/>
    </row>
    <row r="178" spans="1:14" ht="12.75" customHeight="1">
      <c r="A178" s="534"/>
      <c r="B178" s="539"/>
      <c r="C178" s="540"/>
      <c r="D178" s="543"/>
      <c r="E178" s="2">
        <v>0</v>
      </c>
      <c r="F178" s="20">
        <v>10</v>
      </c>
      <c r="G178" s="20">
        <v>20</v>
      </c>
      <c r="H178" s="20">
        <v>20</v>
      </c>
      <c r="I178" s="675" t="s">
        <v>309</v>
      </c>
      <c r="J178" s="676"/>
      <c r="M178" s="58"/>
      <c r="N178" s="59"/>
    </row>
    <row r="179" spans="1:14" ht="77.25" customHeight="1">
      <c r="A179" s="544" t="s">
        <v>304</v>
      </c>
      <c r="B179" s="509" t="s">
        <v>3</v>
      </c>
      <c r="C179" s="510"/>
      <c r="D179" s="529" t="s">
        <v>303</v>
      </c>
      <c r="E179" s="1" t="s">
        <v>215</v>
      </c>
      <c r="F179" s="78" t="s">
        <v>302</v>
      </c>
      <c r="G179" s="78" t="s">
        <v>497</v>
      </c>
      <c r="H179" s="78" t="s">
        <v>498</v>
      </c>
      <c r="I179" s="608" t="s">
        <v>214</v>
      </c>
      <c r="J179" s="609"/>
      <c r="M179" s="58"/>
      <c r="N179" s="59"/>
    </row>
    <row r="180" spans="1:14" ht="10.5" customHeight="1">
      <c r="A180" s="545"/>
      <c r="B180" s="511"/>
      <c r="C180" s="512"/>
      <c r="D180" s="530"/>
      <c r="E180" s="503">
        <f>IF(AND(F180="",G180="",H180="",I180=""),IF($D$9="","",0),"")</f>
      </c>
      <c r="F180" s="556"/>
      <c r="G180" s="556"/>
      <c r="H180" s="556"/>
      <c r="I180" s="589"/>
      <c r="J180" s="671"/>
      <c r="M180" s="58"/>
      <c r="N180" s="59"/>
    </row>
    <row r="181" spans="1:14" ht="10.5" customHeight="1">
      <c r="A181" s="546"/>
      <c r="B181" s="513"/>
      <c r="C181" s="514"/>
      <c r="D181" s="531"/>
      <c r="E181" s="504"/>
      <c r="F181" s="564"/>
      <c r="G181" s="564"/>
      <c r="H181" s="564"/>
      <c r="I181" s="672"/>
      <c r="J181" s="673"/>
      <c r="L181" s="54">
        <f>SUM(E180:J181)</f>
        <v>0</v>
      </c>
      <c r="M181" s="58"/>
      <c r="N181" s="59">
        <f>SUM(E178:I178)</f>
        <v>50</v>
      </c>
    </row>
    <row r="182" spans="1:14" ht="14.25" customHeight="1">
      <c r="A182" s="532" t="s">
        <v>193</v>
      </c>
      <c r="B182" s="535" t="s">
        <v>132</v>
      </c>
      <c r="C182" s="536"/>
      <c r="D182" s="541" t="s">
        <v>308</v>
      </c>
      <c r="E182" s="553" t="s">
        <v>133</v>
      </c>
      <c r="F182" s="578"/>
      <c r="G182" s="578"/>
      <c r="H182" s="578"/>
      <c r="I182" s="578"/>
      <c r="J182" s="579"/>
      <c r="M182" s="58"/>
      <c r="N182" s="59"/>
    </row>
    <row r="183" spans="1:17" ht="12.75" customHeight="1">
      <c r="A183" s="533"/>
      <c r="B183" s="537"/>
      <c r="C183" s="538"/>
      <c r="D183" s="542"/>
      <c r="E183" s="500" t="s">
        <v>151</v>
      </c>
      <c r="F183" s="501"/>
      <c r="G183" s="501"/>
      <c r="H183" s="501"/>
      <c r="I183" s="501"/>
      <c r="J183" s="502"/>
      <c r="M183" s="58"/>
      <c r="N183" s="59"/>
      <c r="Q183" s="92"/>
    </row>
    <row r="184" spans="1:17" ht="12.75" customHeight="1">
      <c r="A184" s="534"/>
      <c r="B184" s="539"/>
      <c r="C184" s="540"/>
      <c r="D184" s="543"/>
      <c r="E184" s="2">
        <v>0</v>
      </c>
      <c r="F184" s="547" t="s">
        <v>342</v>
      </c>
      <c r="G184" s="548"/>
      <c r="H184" s="547" t="s">
        <v>343</v>
      </c>
      <c r="I184" s="670"/>
      <c r="J184" s="548"/>
      <c r="M184" s="58"/>
      <c r="N184" s="59"/>
      <c r="Q184" s="76"/>
    </row>
    <row r="185" spans="1:14" ht="67.5" customHeight="1">
      <c r="A185" s="544" t="s">
        <v>335</v>
      </c>
      <c r="B185" s="509" t="s">
        <v>220</v>
      </c>
      <c r="C185" s="510"/>
      <c r="D185" s="529" t="s">
        <v>213</v>
      </c>
      <c r="E185" s="22" t="s">
        <v>305</v>
      </c>
      <c r="F185" s="703" t="s">
        <v>447</v>
      </c>
      <c r="G185" s="704"/>
      <c r="H185" s="608" t="s">
        <v>448</v>
      </c>
      <c r="I185" s="711"/>
      <c r="J185" s="609"/>
      <c r="M185" s="58"/>
      <c r="N185" s="59"/>
    </row>
    <row r="186" spans="1:14" ht="10.5" customHeight="1">
      <c r="A186" s="545"/>
      <c r="B186" s="511"/>
      <c r="C186" s="512"/>
      <c r="D186" s="530"/>
      <c r="E186" s="503">
        <f>IF(AND(F186="",H186=""),IF($D$9="","",0),"")</f>
      </c>
      <c r="F186" s="589"/>
      <c r="G186" s="591"/>
      <c r="H186" s="589"/>
      <c r="I186" s="590"/>
      <c r="J186" s="591"/>
      <c r="M186" s="58"/>
      <c r="N186" s="59"/>
    </row>
    <row r="187" spans="1:14" ht="10.5" customHeight="1">
      <c r="A187" s="546"/>
      <c r="B187" s="513"/>
      <c r="C187" s="514"/>
      <c r="D187" s="531"/>
      <c r="E187" s="504"/>
      <c r="F187" s="592"/>
      <c r="G187" s="594"/>
      <c r="H187" s="592"/>
      <c r="I187" s="593"/>
      <c r="J187" s="594"/>
      <c r="L187" s="54">
        <f>MAX(E186:J187)</f>
        <v>0</v>
      </c>
      <c r="M187" s="58"/>
      <c r="N187" s="59">
        <v>500</v>
      </c>
    </row>
    <row r="188" spans="1:14" ht="1.5" customHeight="1">
      <c r="A188" s="25"/>
      <c r="B188" s="177"/>
      <c r="C188" s="177"/>
      <c r="D188" s="79"/>
      <c r="E188" s="91"/>
      <c r="F188" s="155"/>
      <c r="G188" s="127"/>
      <c r="H188" s="155"/>
      <c r="I188" s="155"/>
      <c r="J188" s="155"/>
      <c r="M188" s="70"/>
      <c r="N188" s="70"/>
    </row>
    <row r="189" spans="1:14" ht="13.5" customHeight="1">
      <c r="A189" s="25"/>
      <c r="B189" s="584" t="s">
        <v>162</v>
      </c>
      <c r="C189" s="584"/>
      <c r="D189" s="79"/>
      <c r="E189" s="91"/>
      <c r="F189" s="155"/>
      <c r="G189" s="155"/>
      <c r="H189" s="155"/>
      <c r="I189" s="155"/>
      <c r="J189" s="155"/>
      <c r="M189" s="70"/>
      <c r="N189" s="70"/>
    </row>
    <row r="190" spans="1:14" ht="15" customHeight="1">
      <c r="A190" s="587" t="s">
        <v>153</v>
      </c>
      <c r="B190" s="572" t="s">
        <v>154</v>
      </c>
      <c r="C190" s="573"/>
      <c r="D190" s="573"/>
      <c r="E190" s="573"/>
      <c r="F190" s="573"/>
      <c r="G190" s="573"/>
      <c r="H190" s="573"/>
      <c r="I190" s="573"/>
      <c r="J190" s="574"/>
      <c r="M190" s="58"/>
      <c r="N190" s="59"/>
    </row>
    <row r="191" spans="1:16" ht="14.25" customHeight="1">
      <c r="A191" s="588"/>
      <c r="B191" s="575"/>
      <c r="C191" s="576"/>
      <c r="D191" s="576"/>
      <c r="E191" s="576"/>
      <c r="F191" s="576"/>
      <c r="G191" s="576"/>
      <c r="H191" s="576"/>
      <c r="I191" s="576"/>
      <c r="J191" s="577"/>
      <c r="M191" s="58"/>
      <c r="N191" s="59"/>
      <c r="O191" s="197"/>
      <c r="P191" s="92"/>
    </row>
    <row r="192" spans="1:16" ht="14.25" customHeight="1">
      <c r="A192" s="532" t="s">
        <v>193</v>
      </c>
      <c r="B192" s="535" t="s">
        <v>132</v>
      </c>
      <c r="C192" s="536"/>
      <c r="D192" s="602" t="s">
        <v>166</v>
      </c>
      <c r="E192" s="603"/>
      <c r="F192" s="553" t="s">
        <v>133</v>
      </c>
      <c r="G192" s="578"/>
      <c r="H192" s="578"/>
      <c r="I192" s="578"/>
      <c r="J192" s="579"/>
      <c r="M192" s="58"/>
      <c r="N192" s="59"/>
      <c r="O192" s="76"/>
      <c r="P192" s="76"/>
    </row>
    <row r="193" spans="1:14" ht="14.25" customHeight="1">
      <c r="A193" s="533"/>
      <c r="B193" s="537"/>
      <c r="C193" s="538"/>
      <c r="D193" s="604"/>
      <c r="E193" s="605"/>
      <c r="F193" s="558" t="s">
        <v>148</v>
      </c>
      <c r="G193" s="765"/>
      <c r="H193" s="765"/>
      <c r="I193" s="765"/>
      <c r="J193" s="766"/>
      <c r="M193" s="58"/>
      <c r="N193" s="59"/>
    </row>
    <row r="194" spans="1:14" ht="14.25" customHeight="1">
      <c r="A194" s="534"/>
      <c r="B194" s="539"/>
      <c r="C194" s="540"/>
      <c r="D194" s="606"/>
      <c r="E194" s="607"/>
      <c r="F194" s="27">
        <v>0</v>
      </c>
      <c r="G194" s="27">
        <v>50</v>
      </c>
      <c r="H194" s="27">
        <v>100</v>
      </c>
      <c r="I194" s="27">
        <v>200</v>
      </c>
      <c r="J194" s="27">
        <v>300</v>
      </c>
      <c r="M194" s="58"/>
      <c r="N194" s="59"/>
    </row>
    <row r="195" spans="1:14" ht="83.25" customHeight="1">
      <c r="A195" s="544" t="s">
        <v>167</v>
      </c>
      <c r="B195" s="509" t="s">
        <v>221</v>
      </c>
      <c r="C195" s="510"/>
      <c r="D195" s="526" t="s">
        <v>27</v>
      </c>
      <c r="E195" s="528"/>
      <c r="F195" s="1" t="s">
        <v>155</v>
      </c>
      <c r="G195" s="1" t="s">
        <v>499</v>
      </c>
      <c r="H195" s="1" t="s">
        <v>145</v>
      </c>
      <c r="I195" s="1" t="s">
        <v>146</v>
      </c>
      <c r="J195" s="1" t="s">
        <v>156</v>
      </c>
      <c r="M195" s="58"/>
      <c r="N195" s="59"/>
    </row>
    <row r="196" spans="1:14" ht="12.75" customHeight="1">
      <c r="A196" s="545"/>
      <c r="B196" s="511"/>
      <c r="C196" s="512"/>
      <c r="D196" s="526"/>
      <c r="E196" s="528"/>
      <c r="F196" s="503">
        <f>IF(AND(G196="",H196="",I196=""),IF($D$9="","",0),"")</f>
      </c>
      <c r="G196" s="556"/>
      <c r="H196" s="556"/>
      <c r="I196" s="556"/>
      <c r="J196" s="556"/>
      <c r="L196" s="54">
        <f>SUM(F196:J197)</f>
        <v>0</v>
      </c>
      <c r="M196" s="58">
        <v>650</v>
      </c>
      <c r="N196" s="59"/>
    </row>
    <row r="197" spans="1:14" ht="12.75" customHeight="1">
      <c r="A197" s="546"/>
      <c r="B197" s="513"/>
      <c r="C197" s="514"/>
      <c r="D197" s="500"/>
      <c r="E197" s="502"/>
      <c r="F197" s="504"/>
      <c r="G197" s="674"/>
      <c r="H197" s="557"/>
      <c r="I197" s="674"/>
      <c r="J197" s="674"/>
      <c r="M197" s="66"/>
      <c r="N197" s="67"/>
    </row>
    <row r="198" spans="1:14" ht="15" customHeight="1">
      <c r="A198" s="587" t="s">
        <v>168</v>
      </c>
      <c r="B198" s="572" t="s">
        <v>157</v>
      </c>
      <c r="C198" s="573"/>
      <c r="D198" s="573"/>
      <c r="E198" s="573"/>
      <c r="F198" s="573"/>
      <c r="G198" s="573"/>
      <c r="H198" s="573"/>
      <c r="I198" s="573"/>
      <c r="J198" s="574"/>
      <c r="M198" s="70"/>
      <c r="N198" s="70"/>
    </row>
    <row r="199" spans="1:14" ht="14.25" customHeight="1">
      <c r="A199" s="588"/>
      <c r="B199" s="575"/>
      <c r="C199" s="576"/>
      <c r="D199" s="576"/>
      <c r="E199" s="576"/>
      <c r="F199" s="576"/>
      <c r="G199" s="576"/>
      <c r="H199" s="576"/>
      <c r="I199" s="576"/>
      <c r="J199" s="577"/>
      <c r="M199" s="69"/>
      <c r="N199" s="69"/>
    </row>
    <row r="200" spans="1:14" ht="14.25" customHeight="1">
      <c r="A200" s="532" t="s">
        <v>193</v>
      </c>
      <c r="B200" s="535" t="s">
        <v>132</v>
      </c>
      <c r="C200" s="536"/>
      <c r="D200" s="705" t="s">
        <v>169</v>
      </c>
      <c r="E200" s="706"/>
      <c r="F200" s="553" t="s">
        <v>133</v>
      </c>
      <c r="G200" s="554"/>
      <c r="H200" s="554"/>
      <c r="I200" s="554"/>
      <c r="J200" s="555"/>
      <c r="K200" s="30"/>
      <c r="M200" s="69"/>
      <c r="N200" s="69"/>
    </row>
    <row r="201" spans="1:14" ht="14.25" customHeight="1">
      <c r="A201" s="533"/>
      <c r="B201" s="537"/>
      <c r="C201" s="538"/>
      <c r="D201" s="707"/>
      <c r="E201" s="708"/>
      <c r="F201" s="558" t="s">
        <v>151</v>
      </c>
      <c r="G201" s="559"/>
      <c r="H201" s="559"/>
      <c r="I201" s="559"/>
      <c r="J201" s="560"/>
      <c r="M201" s="69"/>
      <c r="N201" s="69"/>
    </row>
    <row r="202" spans="1:14" ht="14.25" customHeight="1">
      <c r="A202" s="534"/>
      <c r="B202" s="539"/>
      <c r="C202" s="540"/>
      <c r="D202" s="709"/>
      <c r="E202" s="710"/>
      <c r="F202" s="18">
        <v>0</v>
      </c>
      <c r="G202" s="18">
        <v>100</v>
      </c>
      <c r="H202" s="18">
        <v>200</v>
      </c>
      <c r="I202" s="547">
        <v>300</v>
      </c>
      <c r="J202" s="548"/>
      <c r="M202" s="69"/>
      <c r="N202" s="69"/>
    </row>
    <row r="203" spans="1:17" ht="180.75" customHeight="1">
      <c r="A203" s="595" t="s">
        <v>158</v>
      </c>
      <c r="B203" s="509" t="s">
        <v>222</v>
      </c>
      <c r="C203" s="510"/>
      <c r="D203" s="523" t="s">
        <v>387</v>
      </c>
      <c r="E203" s="525"/>
      <c r="F203" s="1" t="s">
        <v>170</v>
      </c>
      <c r="G203" s="1" t="s">
        <v>348</v>
      </c>
      <c r="H203" s="1" t="s">
        <v>349</v>
      </c>
      <c r="I203" s="767" t="s">
        <v>441</v>
      </c>
      <c r="J203" s="768"/>
      <c r="M203" s="69"/>
      <c r="N203" s="69"/>
      <c r="Q203" s="3" t="s">
        <v>330</v>
      </c>
    </row>
    <row r="204" spans="1:14" ht="12.75" customHeight="1">
      <c r="A204" s="596"/>
      <c r="B204" s="511"/>
      <c r="C204" s="512"/>
      <c r="D204" s="526"/>
      <c r="E204" s="528"/>
      <c r="F204" s="503">
        <f>IF(AND(G204="",H204="",I204=""),IF($D$9="","",0),"")</f>
      </c>
      <c r="G204" s="563"/>
      <c r="H204" s="563"/>
      <c r="I204" s="549"/>
      <c r="J204" s="550"/>
      <c r="L204" s="54">
        <f>MAX(F204:J205)</f>
        <v>0</v>
      </c>
      <c r="M204" s="56">
        <v>300</v>
      </c>
      <c r="N204" s="57"/>
    </row>
    <row r="205" spans="1:14" ht="12.75">
      <c r="A205" s="597"/>
      <c r="B205" s="513"/>
      <c r="C205" s="514"/>
      <c r="D205" s="500"/>
      <c r="E205" s="502"/>
      <c r="F205" s="504"/>
      <c r="G205" s="564"/>
      <c r="H205" s="564"/>
      <c r="I205" s="551"/>
      <c r="J205" s="552"/>
      <c r="M205" s="58"/>
      <c r="N205" s="59"/>
    </row>
    <row r="206" spans="1:14" ht="162.75" customHeight="1">
      <c r="A206" s="569" t="s">
        <v>159</v>
      </c>
      <c r="B206" s="758" t="s">
        <v>223</v>
      </c>
      <c r="C206" s="510"/>
      <c r="D206" s="523" t="s">
        <v>171</v>
      </c>
      <c r="E206" s="525"/>
      <c r="F206" s="139" t="s">
        <v>210</v>
      </c>
      <c r="G206" s="1" t="s">
        <v>208</v>
      </c>
      <c r="H206" s="1" t="s">
        <v>209</v>
      </c>
      <c r="I206" s="561" t="s">
        <v>206</v>
      </c>
      <c r="J206" s="562"/>
      <c r="M206" s="58"/>
      <c r="N206" s="59"/>
    </row>
    <row r="207" spans="1:14" ht="12.75" customHeight="1">
      <c r="A207" s="570"/>
      <c r="B207" s="511"/>
      <c r="C207" s="512"/>
      <c r="D207" s="526"/>
      <c r="E207" s="528"/>
      <c r="F207" s="503">
        <f>IF(AND(G207="",H207="",I207=""),IF($D$9="","",0),"")</f>
      </c>
      <c r="G207" s="563"/>
      <c r="H207" s="563"/>
      <c r="I207" s="549"/>
      <c r="J207" s="550"/>
      <c r="L207" s="54">
        <f>MAX(F207:J208)</f>
        <v>0</v>
      </c>
      <c r="M207" s="58"/>
      <c r="N207" s="59">
        <v>300</v>
      </c>
    </row>
    <row r="208" spans="1:14" ht="12.75" customHeight="1">
      <c r="A208" s="571"/>
      <c r="B208" s="513"/>
      <c r="C208" s="514"/>
      <c r="D208" s="500"/>
      <c r="E208" s="502"/>
      <c r="F208" s="504"/>
      <c r="G208" s="564"/>
      <c r="H208" s="564"/>
      <c r="I208" s="551"/>
      <c r="J208" s="552"/>
      <c r="M208" s="58"/>
      <c r="N208" s="59"/>
    </row>
    <row r="209" spans="1:14" ht="54.75" customHeight="1">
      <c r="A209" s="569" t="s">
        <v>160</v>
      </c>
      <c r="B209" s="509" t="s">
        <v>326</v>
      </c>
      <c r="C209" s="518"/>
      <c r="D209" s="523" t="s">
        <v>161</v>
      </c>
      <c r="E209" s="525"/>
      <c r="F209" s="1" t="s">
        <v>211</v>
      </c>
      <c r="G209" s="1" t="s">
        <v>306</v>
      </c>
      <c r="H209" s="1" t="s">
        <v>350</v>
      </c>
      <c r="I209" s="608" t="s">
        <v>351</v>
      </c>
      <c r="J209" s="609"/>
      <c r="M209" s="58"/>
      <c r="N209" s="59"/>
    </row>
    <row r="210" spans="1:14" ht="12.75" customHeight="1">
      <c r="A210" s="570"/>
      <c r="B210" s="519"/>
      <c r="C210" s="520"/>
      <c r="D210" s="526"/>
      <c r="E210" s="528"/>
      <c r="F210" s="503">
        <f>IF(AND(G210="",H210="",I210=""),IF($D$9="","",0),"")</f>
      </c>
      <c r="G210" s="563"/>
      <c r="H210" s="563"/>
      <c r="I210" s="549"/>
      <c r="J210" s="550"/>
      <c r="L210" s="54">
        <f>MAX(F210:J211)</f>
        <v>0</v>
      </c>
      <c r="M210" s="58"/>
      <c r="N210" s="59">
        <v>300</v>
      </c>
    </row>
    <row r="211" spans="1:14" ht="12.75" customHeight="1">
      <c r="A211" s="571"/>
      <c r="B211" s="521"/>
      <c r="C211" s="522"/>
      <c r="D211" s="500"/>
      <c r="E211" s="502"/>
      <c r="F211" s="504"/>
      <c r="G211" s="564"/>
      <c r="H211" s="564"/>
      <c r="I211" s="551"/>
      <c r="J211" s="552"/>
      <c r="M211" s="66"/>
      <c r="N211" s="67"/>
    </row>
    <row r="212" spans="1:14" ht="27.75" customHeight="1">
      <c r="A212" s="112"/>
      <c r="B212" s="177"/>
      <c r="C212" s="177"/>
      <c r="D212" s="177"/>
      <c r="E212" s="80"/>
      <c r="F212" s="80"/>
      <c r="G212" s="80"/>
      <c r="H212" s="80"/>
      <c r="I212" s="80"/>
      <c r="J212" s="80"/>
      <c r="M212" s="58"/>
      <c r="N212" s="59"/>
    </row>
    <row r="213" spans="1:14" ht="15">
      <c r="A213" s="112"/>
      <c r="B213" s="584" t="s">
        <v>162</v>
      </c>
      <c r="C213" s="584"/>
      <c r="D213" s="181"/>
      <c r="E213" s="111"/>
      <c r="F213" s="111"/>
      <c r="G213" s="111"/>
      <c r="H213" s="111"/>
      <c r="I213" s="111"/>
      <c r="J213" s="111"/>
      <c r="M213" s="58"/>
      <c r="N213" s="59"/>
    </row>
    <row r="214" spans="1:10" ht="30" customHeight="1">
      <c r="A214" s="167" t="s">
        <v>174</v>
      </c>
      <c r="B214" s="696" t="s">
        <v>173</v>
      </c>
      <c r="C214" s="696"/>
      <c r="D214" s="696"/>
      <c r="E214" s="696"/>
      <c r="F214" s="696"/>
      <c r="G214" s="696"/>
      <c r="H214" s="696"/>
      <c r="I214" s="696"/>
      <c r="J214" s="696"/>
    </row>
    <row r="215" spans="1:10" ht="15" customHeight="1">
      <c r="A215" s="142" t="s">
        <v>172</v>
      </c>
      <c r="B215" s="565" t="s">
        <v>325</v>
      </c>
      <c r="C215" s="565"/>
      <c r="D215" s="565"/>
      <c r="E215" s="565"/>
      <c r="F215" s="565"/>
      <c r="G215" s="565"/>
      <c r="H215" s="565"/>
      <c r="I215" s="565"/>
      <c r="J215" s="565"/>
    </row>
    <row r="216" spans="1:10" ht="30.75" customHeight="1">
      <c r="A216" s="112"/>
      <c r="B216" s="565"/>
      <c r="C216" s="565"/>
      <c r="D216" s="565"/>
      <c r="E216" s="565"/>
      <c r="F216" s="565"/>
      <c r="G216" s="565"/>
      <c r="H216" s="565"/>
      <c r="I216" s="565"/>
      <c r="J216" s="565"/>
    </row>
    <row r="217" spans="1:10" ht="15" customHeight="1">
      <c r="A217" s="142" t="s">
        <v>172</v>
      </c>
      <c r="B217" s="565" t="s">
        <v>216</v>
      </c>
      <c r="C217" s="565"/>
      <c r="D217" s="565"/>
      <c r="E217" s="565"/>
      <c r="F217" s="565"/>
      <c r="G217" s="565"/>
      <c r="H217" s="565"/>
      <c r="I217" s="565"/>
      <c r="J217" s="565"/>
    </row>
    <row r="218" spans="1:10" ht="15">
      <c r="A218" s="112"/>
      <c r="B218" s="565"/>
      <c r="C218" s="565"/>
      <c r="D218" s="565"/>
      <c r="E218" s="565"/>
      <c r="F218" s="565"/>
      <c r="G218" s="565"/>
      <c r="H218" s="565"/>
      <c r="I218" s="565"/>
      <c r="J218" s="565"/>
    </row>
    <row r="219" spans="1:10" ht="15">
      <c r="A219" s="112"/>
      <c r="B219" s="565" t="s">
        <v>324</v>
      </c>
      <c r="C219" s="565"/>
      <c r="D219" s="565"/>
      <c r="E219" s="565"/>
      <c r="F219" s="565"/>
      <c r="G219" s="565"/>
      <c r="H219" s="565"/>
      <c r="I219" s="565"/>
      <c r="J219" s="565"/>
    </row>
    <row r="220" spans="1:10" ht="15">
      <c r="A220" s="112"/>
      <c r="B220" s="565"/>
      <c r="C220" s="565"/>
      <c r="D220" s="565"/>
      <c r="E220" s="565"/>
      <c r="F220" s="565"/>
      <c r="G220" s="565"/>
      <c r="H220" s="565"/>
      <c r="I220" s="565"/>
      <c r="J220" s="565"/>
    </row>
    <row r="221" spans="1:10" ht="15">
      <c r="A221" s="112"/>
      <c r="B221" s="177"/>
      <c r="C221" s="177"/>
      <c r="D221" s="177"/>
      <c r="E221" s="80"/>
      <c r="F221" s="80"/>
      <c r="G221" s="80"/>
      <c r="H221" s="80"/>
      <c r="I221" s="80"/>
      <c r="J221" s="80"/>
    </row>
    <row r="222" spans="1:14" ht="12.75" customHeight="1">
      <c r="A222" s="587" t="s">
        <v>129</v>
      </c>
      <c r="B222" s="572" t="s">
        <v>175</v>
      </c>
      <c r="C222" s="573"/>
      <c r="D222" s="573"/>
      <c r="E222" s="573"/>
      <c r="F222" s="573"/>
      <c r="G222" s="573"/>
      <c r="H222" s="573"/>
      <c r="I222" s="573"/>
      <c r="J222" s="574"/>
      <c r="M222" s="74"/>
      <c r="N222" s="74" t="s">
        <v>197</v>
      </c>
    </row>
    <row r="223" spans="1:16" ht="9" customHeight="1">
      <c r="A223" s="588"/>
      <c r="B223" s="575"/>
      <c r="C223" s="576"/>
      <c r="D223" s="576"/>
      <c r="E223" s="576"/>
      <c r="F223" s="576"/>
      <c r="G223" s="576"/>
      <c r="H223" s="576"/>
      <c r="I223" s="576"/>
      <c r="J223" s="577"/>
      <c r="M223" s="75">
        <f>SUM(M230:M264)</f>
        <v>530</v>
      </c>
      <c r="N223" s="75">
        <f>SUM(N230:N264)</f>
        <v>359</v>
      </c>
      <c r="O223" s="198">
        <f>SUM(M223:N223)</f>
        <v>889</v>
      </c>
      <c r="P223" s="76"/>
    </row>
    <row r="224" spans="1:14" ht="14.25" customHeight="1">
      <c r="A224" s="532" t="s">
        <v>193</v>
      </c>
      <c r="B224" s="535" t="s">
        <v>132</v>
      </c>
      <c r="C224" s="536"/>
      <c r="D224" s="541" t="s">
        <v>308</v>
      </c>
      <c r="E224" s="553" t="s">
        <v>133</v>
      </c>
      <c r="F224" s="578"/>
      <c r="G224" s="578"/>
      <c r="H224" s="578"/>
      <c r="I224" s="578"/>
      <c r="J224" s="579"/>
      <c r="M224" s="58"/>
      <c r="N224" s="59"/>
    </row>
    <row r="225" spans="1:17" ht="12.75" customHeight="1">
      <c r="A225" s="533"/>
      <c r="B225" s="537"/>
      <c r="C225" s="538"/>
      <c r="D225" s="542"/>
      <c r="E225" s="500" t="s">
        <v>151</v>
      </c>
      <c r="F225" s="501"/>
      <c r="G225" s="501"/>
      <c r="H225" s="501"/>
      <c r="I225" s="501"/>
      <c r="J225" s="502"/>
      <c r="M225" s="58"/>
      <c r="N225" s="59"/>
      <c r="Q225" s="92"/>
    </row>
    <row r="226" spans="1:17" ht="12.75" customHeight="1">
      <c r="A226" s="534"/>
      <c r="B226" s="539"/>
      <c r="C226" s="540"/>
      <c r="D226" s="543"/>
      <c r="E226" s="547">
        <v>0</v>
      </c>
      <c r="F226" s="548"/>
      <c r="G226" s="547">
        <v>50</v>
      </c>
      <c r="H226" s="548"/>
      <c r="I226" s="547">
        <v>100</v>
      </c>
      <c r="J226" s="548"/>
      <c r="M226" s="58"/>
      <c r="N226" s="59"/>
      <c r="Q226" s="76"/>
    </row>
    <row r="227" spans="1:14" ht="128.25" customHeight="1">
      <c r="A227" s="544" t="s">
        <v>345</v>
      </c>
      <c r="B227" s="509" t="s">
        <v>451</v>
      </c>
      <c r="C227" s="510"/>
      <c r="D227" s="529" t="s">
        <v>388</v>
      </c>
      <c r="E227" s="778" t="s">
        <v>0</v>
      </c>
      <c r="F227" s="779"/>
      <c r="G227" s="778" t="s">
        <v>1</v>
      </c>
      <c r="H227" s="779"/>
      <c r="I227" s="778" t="s">
        <v>2</v>
      </c>
      <c r="J227" s="779"/>
      <c r="M227" s="58"/>
      <c r="N227" s="59"/>
    </row>
    <row r="228" spans="1:14" ht="12.75" customHeight="1">
      <c r="A228" s="545"/>
      <c r="B228" s="511"/>
      <c r="C228" s="512"/>
      <c r="D228" s="530"/>
      <c r="E228" s="759">
        <f>IF(AND(G228="",I228=""),IF($D$9="","",0),"")</f>
      </c>
      <c r="F228" s="760"/>
      <c r="G228" s="590"/>
      <c r="H228" s="671"/>
      <c r="I228" s="590"/>
      <c r="J228" s="671"/>
      <c r="M228" s="58"/>
      <c r="N228" s="59"/>
    </row>
    <row r="229" spans="1:14" ht="12.75" customHeight="1">
      <c r="A229" s="546"/>
      <c r="B229" s="513"/>
      <c r="C229" s="514"/>
      <c r="D229" s="531"/>
      <c r="E229" s="761"/>
      <c r="F229" s="762"/>
      <c r="G229" s="775"/>
      <c r="H229" s="673"/>
      <c r="I229" s="775"/>
      <c r="J229" s="673"/>
      <c r="L229" s="54">
        <f>MAX(E228:J229)</f>
        <v>0</v>
      </c>
      <c r="M229" s="58">
        <v>100</v>
      </c>
      <c r="N229" s="59"/>
    </row>
    <row r="230" spans="1:14" ht="12.75" customHeight="1">
      <c r="A230" s="532" t="s">
        <v>193</v>
      </c>
      <c r="B230" s="535" t="s">
        <v>132</v>
      </c>
      <c r="C230" s="536"/>
      <c r="D230" s="541" t="s">
        <v>291</v>
      </c>
      <c r="E230" s="612" t="s">
        <v>133</v>
      </c>
      <c r="F230" s="613"/>
      <c r="G230" s="613"/>
      <c r="H230" s="613"/>
      <c r="I230" s="613"/>
      <c r="J230" s="614"/>
      <c r="M230" s="58"/>
      <c r="N230" s="59"/>
    </row>
    <row r="231" spans="1:14" ht="12.75" customHeight="1">
      <c r="A231" s="533"/>
      <c r="B231" s="537"/>
      <c r="C231" s="538"/>
      <c r="D231" s="542"/>
      <c r="E231" s="500" t="s">
        <v>134</v>
      </c>
      <c r="F231" s="501"/>
      <c r="G231" s="501"/>
      <c r="H231" s="501"/>
      <c r="I231" s="501"/>
      <c r="J231" s="502"/>
      <c r="M231" s="58"/>
      <c r="N231" s="59"/>
    </row>
    <row r="232" spans="1:14" ht="12.75" customHeight="1">
      <c r="A232" s="534"/>
      <c r="B232" s="539"/>
      <c r="C232" s="540"/>
      <c r="D232" s="543"/>
      <c r="E232" s="2">
        <v>0</v>
      </c>
      <c r="F232" s="20" t="s">
        <v>425</v>
      </c>
      <c r="G232" s="20" t="s">
        <v>205</v>
      </c>
      <c r="H232" s="20" t="s">
        <v>426</v>
      </c>
      <c r="I232" s="20" t="s">
        <v>427</v>
      </c>
      <c r="J232" s="20" t="s">
        <v>428</v>
      </c>
      <c r="M232" s="58"/>
      <c r="N232" s="59"/>
    </row>
    <row r="233" spans="1:14" ht="12.75" customHeight="1">
      <c r="A233" s="515" t="s">
        <v>346</v>
      </c>
      <c r="B233" s="509" t="s">
        <v>380</v>
      </c>
      <c r="C233" s="510"/>
      <c r="D233" s="529" t="s">
        <v>307</v>
      </c>
      <c r="E233" s="569" t="s">
        <v>139</v>
      </c>
      <c r="F233" s="415" t="s">
        <v>281</v>
      </c>
      <c r="G233" s="416" t="s">
        <v>399</v>
      </c>
      <c r="H233" s="415" t="s">
        <v>344</v>
      </c>
      <c r="I233" s="417" t="s">
        <v>142</v>
      </c>
      <c r="J233" s="417" t="s">
        <v>429</v>
      </c>
      <c r="M233" s="58"/>
      <c r="N233" s="59"/>
    </row>
    <row r="234" spans="1:14" ht="12.75" customHeight="1">
      <c r="A234" s="516"/>
      <c r="B234" s="511"/>
      <c r="C234" s="512"/>
      <c r="D234" s="530"/>
      <c r="E234" s="570"/>
      <c r="F234" s="418" t="s">
        <v>353</v>
      </c>
      <c r="G234" s="419" t="s">
        <v>140</v>
      </c>
      <c r="H234" s="418" t="s">
        <v>140</v>
      </c>
      <c r="I234" s="777" t="s">
        <v>140</v>
      </c>
      <c r="J234" s="777" t="s">
        <v>140</v>
      </c>
      <c r="M234" s="58"/>
      <c r="N234" s="59"/>
    </row>
    <row r="235" spans="1:14" ht="5.25" customHeight="1">
      <c r="A235" s="516"/>
      <c r="B235" s="511"/>
      <c r="C235" s="512"/>
      <c r="D235" s="530"/>
      <c r="E235" s="570"/>
      <c r="F235" s="418"/>
      <c r="G235" s="420"/>
      <c r="H235" s="421"/>
      <c r="I235" s="777"/>
      <c r="J235" s="777"/>
      <c r="M235" s="58"/>
      <c r="N235" s="59"/>
    </row>
    <row r="236" spans="1:14" ht="12.75">
      <c r="A236" s="516"/>
      <c r="B236" s="511"/>
      <c r="C236" s="512"/>
      <c r="D236" s="530"/>
      <c r="E236" s="570"/>
      <c r="F236" s="772" t="s">
        <v>430</v>
      </c>
      <c r="G236" s="773"/>
      <c r="H236" s="773"/>
      <c r="I236" s="773"/>
      <c r="J236" s="774"/>
      <c r="M236" s="58"/>
      <c r="N236" s="59"/>
    </row>
    <row r="237" spans="1:14" ht="24">
      <c r="A237" s="516"/>
      <c r="B237" s="511"/>
      <c r="C237" s="512"/>
      <c r="D237" s="530"/>
      <c r="E237" s="570"/>
      <c r="F237" s="763" t="s">
        <v>459</v>
      </c>
      <c r="G237" s="422" t="s">
        <v>460</v>
      </c>
      <c r="H237" s="422" t="s">
        <v>462</v>
      </c>
      <c r="I237" s="423" t="s">
        <v>464</v>
      </c>
      <c r="J237" s="423" t="s">
        <v>466</v>
      </c>
      <c r="M237" s="58"/>
      <c r="N237" s="59"/>
    </row>
    <row r="238" spans="1:14" ht="24">
      <c r="A238" s="516"/>
      <c r="B238" s="511"/>
      <c r="C238" s="512"/>
      <c r="D238" s="530"/>
      <c r="E238" s="570"/>
      <c r="F238" s="764"/>
      <c r="G238" s="422" t="s">
        <v>461</v>
      </c>
      <c r="H238" s="422" t="s">
        <v>463</v>
      </c>
      <c r="I238" s="423" t="s">
        <v>465</v>
      </c>
      <c r="J238" s="776" t="s">
        <v>431</v>
      </c>
      <c r="M238" s="58"/>
      <c r="N238" s="59"/>
    </row>
    <row r="239" spans="1:14" ht="27.75" customHeight="1">
      <c r="A239" s="516"/>
      <c r="B239" s="511"/>
      <c r="C239" s="512"/>
      <c r="D239" s="530"/>
      <c r="E239" s="570"/>
      <c r="F239" s="424"/>
      <c r="G239" s="422" t="s">
        <v>432</v>
      </c>
      <c r="H239" s="422" t="s">
        <v>433</v>
      </c>
      <c r="I239" s="423" t="s">
        <v>434</v>
      </c>
      <c r="J239" s="776"/>
      <c r="M239" s="58"/>
      <c r="N239" s="59"/>
    </row>
    <row r="240" spans="1:14" ht="17.25" customHeight="1">
      <c r="A240" s="516"/>
      <c r="B240" s="511"/>
      <c r="C240" s="512"/>
      <c r="D240" s="530"/>
      <c r="E240" s="571"/>
      <c r="F240" s="432" t="s">
        <v>435</v>
      </c>
      <c r="G240" s="433" t="s">
        <v>436</v>
      </c>
      <c r="H240" s="433" t="s">
        <v>437</v>
      </c>
      <c r="I240" s="433" t="s">
        <v>438</v>
      </c>
      <c r="J240" s="432" t="s">
        <v>439</v>
      </c>
      <c r="M240" s="58"/>
      <c r="N240" s="59"/>
    </row>
    <row r="241" spans="1:14" ht="12.75" customHeight="1">
      <c r="A241" s="516"/>
      <c r="B241" s="511"/>
      <c r="C241" s="512"/>
      <c r="D241" s="530"/>
      <c r="E241" s="503">
        <f>IF(AND(F241="",G241="",H241="",I241="",J241=""),IF($D$9="","",0),"")</f>
      </c>
      <c r="F241" s="585"/>
      <c r="G241" s="585"/>
      <c r="H241" s="585"/>
      <c r="I241" s="585"/>
      <c r="J241" s="585"/>
      <c r="L241" s="54">
        <f>SUM(E241:J242)</f>
        <v>0</v>
      </c>
      <c r="M241" s="58">
        <v>530</v>
      </c>
      <c r="N241" s="59"/>
    </row>
    <row r="242" spans="1:14" ht="12.75" customHeight="1">
      <c r="A242" s="517"/>
      <c r="B242" s="513"/>
      <c r="C242" s="514"/>
      <c r="D242" s="531"/>
      <c r="E242" s="504"/>
      <c r="F242" s="586"/>
      <c r="G242" s="586"/>
      <c r="H242" s="586"/>
      <c r="I242" s="586"/>
      <c r="J242" s="586"/>
      <c r="M242" s="58"/>
      <c r="N242" s="59"/>
    </row>
    <row r="243" spans="1:14" ht="12.75" customHeight="1">
      <c r="A243" s="532" t="s">
        <v>193</v>
      </c>
      <c r="B243" s="535" t="s">
        <v>132</v>
      </c>
      <c r="C243" s="622"/>
      <c r="D243" s="705" t="s">
        <v>169</v>
      </c>
      <c r="E243" s="769"/>
      <c r="F243" s="706"/>
      <c r="G243" s="553" t="s">
        <v>133</v>
      </c>
      <c r="H243" s="578"/>
      <c r="I243" s="578"/>
      <c r="J243" s="579"/>
      <c r="K243" s="28"/>
      <c r="L243" s="28"/>
      <c r="M243" s="58"/>
      <c r="N243" s="59"/>
    </row>
    <row r="244" spans="1:14" ht="12.75" customHeight="1">
      <c r="A244" s="533"/>
      <c r="B244" s="537"/>
      <c r="C244" s="623"/>
      <c r="D244" s="707"/>
      <c r="E244" s="770"/>
      <c r="F244" s="708"/>
      <c r="G244" s="500"/>
      <c r="H244" s="501"/>
      <c r="I244" s="501"/>
      <c r="J244" s="502"/>
      <c r="K244" s="28"/>
      <c r="L244" s="28"/>
      <c r="M244" s="58"/>
      <c r="N244" s="59"/>
    </row>
    <row r="245" spans="1:14" ht="12.75">
      <c r="A245" s="534"/>
      <c r="B245" s="539"/>
      <c r="C245" s="748"/>
      <c r="D245" s="709"/>
      <c r="E245" s="771"/>
      <c r="F245" s="710"/>
      <c r="G245" s="547">
        <v>0</v>
      </c>
      <c r="H245" s="548"/>
      <c r="I245" s="547">
        <v>300</v>
      </c>
      <c r="J245" s="548"/>
      <c r="K245" s="28"/>
      <c r="L245" s="28"/>
      <c r="M245" s="58"/>
      <c r="N245" s="59"/>
    </row>
    <row r="246" spans="1:14" ht="12.75" customHeight="1">
      <c r="A246" s="515" t="s">
        <v>347</v>
      </c>
      <c r="B246" s="509" t="s">
        <v>424</v>
      </c>
      <c r="C246" s="518"/>
      <c r="D246" s="523" t="s">
        <v>423</v>
      </c>
      <c r="E246" s="524"/>
      <c r="F246" s="525"/>
      <c r="G246" s="494" t="s">
        <v>457</v>
      </c>
      <c r="H246" s="495"/>
      <c r="I246" s="494" t="s">
        <v>458</v>
      </c>
      <c r="J246" s="495"/>
      <c r="K246" s="28"/>
      <c r="L246" s="28"/>
      <c r="M246" s="58"/>
      <c r="N246" s="59"/>
    </row>
    <row r="247" spans="1:14" ht="12.75" customHeight="1">
      <c r="A247" s="516"/>
      <c r="B247" s="519"/>
      <c r="C247" s="520"/>
      <c r="D247" s="526"/>
      <c r="E247" s="527"/>
      <c r="F247" s="528"/>
      <c r="G247" s="496"/>
      <c r="H247" s="497"/>
      <c r="I247" s="496"/>
      <c r="J247" s="497"/>
      <c r="K247" s="28"/>
      <c r="L247" s="28"/>
      <c r="M247" s="58"/>
      <c r="N247" s="59"/>
    </row>
    <row r="248" spans="1:14" ht="8.25" customHeight="1">
      <c r="A248" s="516"/>
      <c r="B248" s="519"/>
      <c r="C248" s="520"/>
      <c r="D248" s="526"/>
      <c r="E248" s="527"/>
      <c r="F248" s="528"/>
      <c r="G248" s="496"/>
      <c r="H248" s="497"/>
      <c r="I248" s="496"/>
      <c r="J248" s="497"/>
      <c r="K248" s="28"/>
      <c r="L248" s="28"/>
      <c r="M248" s="58"/>
      <c r="N248" s="59"/>
    </row>
    <row r="249" spans="1:14" ht="12.75" customHeight="1">
      <c r="A249" s="516"/>
      <c r="B249" s="519"/>
      <c r="C249" s="520"/>
      <c r="D249" s="526"/>
      <c r="E249" s="527"/>
      <c r="F249" s="528"/>
      <c r="G249" s="496"/>
      <c r="H249" s="497"/>
      <c r="I249" s="496"/>
      <c r="J249" s="497"/>
      <c r="K249" s="28"/>
      <c r="L249" s="28"/>
      <c r="M249" s="58"/>
      <c r="N249" s="59"/>
    </row>
    <row r="250" spans="1:14" ht="12.75">
      <c r="A250" s="516"/>
      <c r="B250" s="519"/>
      <c r="C250" s="520"/>
      <c r="D250" s="526"/>
      <c r="E250" s="527"/>
      <c r="F250" s="528"/>
      <c r="G250" s="498"/>
      <c r="H250" s="499"/>
      <c r="I250" s="498"/>
      <c r="J250" s="499"/>
      <c r="K250" s="28"/>
      <c r="L250" s="28"/>
      <c r="M250" s="58"/>
      <c r="N250" s="59"/>
    </row>
    <row r="251" spans="1:14" ht="12.75" customHeight="1">
      <c r="A251" s="516"/>
      <c r="B251" s="519"/>
      <c r="C251" s="520"/>
      <c r="D251" s="526"/>
      <c r="E251" s="527"/>
      <c r="F251" s="528"/>
      <c r="G251" s="759">
        <f>IF(AND(I251=""),IF($D$9="","",0),"")</f>
      </c>
      <c r="H251" s="760"/>
      <c r="I251" s="580"/>
      <c r="J251" s="581"/>
      <c r="L251" s="54">
        <f>SUM(G251:J252)</f>
        <v>0</v>
      </c>
      <c r="M251" s="58"/>
      <c r="N251" s="59">
        <v>309</v>
      </c>
    </row>
    <row r="252" spans="1:14" ht="12.75">
      <c r="A252" s="517"/>
      <c r="B252" s="521"/>
      <c r="C252" s="522"/>
      <c r="D252" s="500"/>
      <c r="E252" s="501"/>
      <c r="F252" s="502"/>
      <c r="G252" s="761"/>
      <c r="H252" s="762"/>
      <c r="I252" s="582"/>
      <c r="J252" s="583"/>
      <c r="M252" s="58"/>
      <c r="N252" s="59"/>
    </row>
    <row r="253" spans="1:14" ht="15">
      <c r="A253" s="112"/>
      <c r="B253" s="177"/>
      <c r="C253" s="177"/>
      <c r="D253" s="177"/>
      <c r="E253" s="80"/>
      <c r="F253" s="80"/>
      <c r="G253" s="80"/>
      <c r="H253" s="80"/>
      <c r="I253" s="80"/>
      <c r="J253" s="80"/>
      <c r="M253" s="58"/>
      <c r="N253" s="59"/>
    </row>
    <row r="254" spans="1:14" ht="15">
      <c r="A254" s="112"/>
      <c r="B254" s="584" t="s">
        <v>162</v>
      </c>
      <c r="C254" s="584"/>
      <c r="D254" s="181"/>
      <c r="E254" s="111"/>
      <c r="F254" s="111"/>
      <c r="G254" s="111"/>
      <c r="H254" s="111"/>
      <c r="I254" s="111"/>
      <c r="J254" s="111"/>
      <c r="M254" s="58"/>
      <c r="N254" s="59"/>
    </row>
    <row r="255" spans="1:14" ht="12.75" customHeight="1">
      <c r="A255" s="532" t="s">
        <v>193</v>
      </c>
      <c r="B255" s="535" t="s">
        <v>132</v>
      </c>
      <c r="C255" s="622"/>
      <c r="D255" s="705" t="s">
        <v>169</v>
      </c>
      <c r="E255" s="769"/>
      <c r="F255" s="706"/>
      <c r="G255" s="553" t="s">
        <v>133</v>
      </c>
      <c r="H255" s="578"/>
      <c r="I255" s="578"/>
      <c r="J255" s="579"/>
      <c r="K255" s="28"/>
      <c r="L255" s="28"/>
      <c r="M255" s="58"/>
      <c r="N255" s="59"/>
    </row>
    <row r="256" spans="1:14" ht="12.75" customHeight="1">
      <c r="A256" s="533"/>
      <c r="B256" s="537"/>
      <c r="C256" s="623"/>
      <c r="D256" s="707"/>
      <c r="E256" s="770"/>
      <c r="F256" s="708"/>
      <c r="G256" s="500"/>
      <c r="H256" s="501"/>
      <c r="I256" s="501"/>
      <c r="J256" s="502"/>
      <c r="K256" s="28"/>
      <c r="L256" s="28"/>
      <c r="M256" s="58"/>
      <c r="N256" s="59"/>
    </row>
    <row r="257" spans="1:14" ht="12.75">
      <c r="A257" s="534"/>
      <c r="B257" s="539"/>
      <c r="C257" s="748"/>
      <c r="D257" s="709"/>
      <c r="E257" s="771"/>
      <c r="F257" s="710"/>
      <c r="G257" s="547">
        <v>0</v>
      </c>
      <c r="H257" s="548"/>
      <c r="I257" s="547">
        <v>50</v>
      </c>
      <c r="J257" s="548"/>
      <c r="K257" s="28"/>
      <c r="L257" s="28"/>
      <c r="M257" s="58"/>
      <c r="N257" s="59"/>
    </row>
    <row r="258" spans="1:14" ht="12.75" customHeight="1">
      <c r="A258" s="515" t="s">
        <v>352</v>
      </c>
      <c r="B258" s="509" t="s">
        <v>452</v>
      </c>
      <c r="C258" s="518"/>
      <c r="D258" s="523" t="s">
        <v>443</v>
      </c>
      <c r="E258" s="524"/>
      <c r="F258" s="525"/>
      <c r="G258" s="494" t="s">
        <v>457</v>
      </c>
      <c r="H258" s="495"/>
      <c r="I258" s="494" t="s">
        <v>440</v>
      </c>
      <c r="J258" s="495"/>
      <c r="K258" s="28"/>
      <c r="L258" s="28"/>
      <c r="M258" s="58"/>
      <c r="N258" s="59"/>
    </row>
    <row r="259" spans="1:14" ht="12.75" customHeight="1">
      <c r="A259" s="516"/>
      <c r="B259" s="519"/>
      <c r="C259" s="520"/>
      <c r="D259" s="526"/>
      <c r="E259" s="527"/>
      <c r="F259" s="528"/>
      <c r="G259" s="496"/>
      <c r="H259" s="497"/>
      <c r="I259" s="496"/>
      <c r="J259" s="497"/>
      <c r="K259" s="28"/>
      <c r="L259" s="28"/>
      <c r="M259" s="58"/>
      <c r="N259" s="59"/>
    </row>
    <row r="260" spans="1:14" ht="8.25" customHeight="1">
      <c r="A260" s="516"/>
      <c r="B260" s="519"/>
      <c r="C260" s="520"/>
      <c r="D260" s="526"/>
      <c r="E260" s="527"/>
      <c r="F260" s="528"/>
      <c r="G260" s="496"/>
      <c r="H260" s="497"/>
      <c r="I260" s="496"/>
      <c r="J260" s="497"/>
      <c r="K260" s="28"/>
      <c r="L260" s="28"/>
      <c r="M260" s="58"/>
      <c r="N260" s="59"/>
    </row>
    <row r="261" spans="1:14" ht="12.75" customHeight="1">
      <c r="A261" s="516"/>
      <c r="B261" s="519"/>
      <c r="C261" s="520"/>
      <c r="D261" s="526"/>
      <c r="E261" s="527"/>
      <c r="F261" s="528"/>
      <c r="G261" s="496"/>
      <c r="H261" s="497"/>
      <c r="I261" s="496"/>
      <c r="J261" s="497"/>
      <c r="K261" s="28"/>
      <c r="L261" s="28"/>
      <c r="M261" s="58"/>
      <c r="N261" s="59"/>
    </row>
    <row r="262" spans="1:14" ht="48" customHeight="1">
      <c r="A262" s="516"/>
      <c r="B262" s="519"/>
      <c r="C262" s="520"/>
      <c r="D262" s="526"/>
      <c r="E262" s="527"/>
      <c r="F262" s="528"/>
      <c r="G262" s="498"/>
      <c r="H262" s="499"/>
      <c r="I262" s="498"/>
      <c r="J262" s="499"/>
      <c r="K262" s="28"/>
      <c r="L262" s="28"/>
      <c r="M262" s="58"/>
      <c r="N262" s="59"/>
    </row>
    <row r="263" spans="1:14" ht="12.75" customHeight="1">
      <c r="A263" s="516"/>
      <c r="B263" s="519"/>
      <c r="C263" s="520"/>
      <c r="D263" s="526"/>
      <c r="E263" s="527"/>
      <c r="F263" s="528"/>
      <c r="G263" s="759">
        <f>IF(AND(I263=""),IF($D$9="","",0),"")</f>
      </c>
      <c r="H263" s="760"/>
      <c r="I263" s="580"/>
      <c r="J263" s="581"/>
      <c r="L263" s="54">
        <f>SUM(G263:J264)</f>
        <v>0</v>
      </c>
      <c r="M263" s="58"/>
      <c r="N263" s="59">
        <v>50</v>
      </c>
    </row>
    <row r="264" spans="1:14" ht="12.75">
      <c r="A264" s="517"/>
      <c r="B264" s="521"/>
      <c r="C264" s="522"/>
      <c r="D264" s="500"/>
      <c r="E264" s="501"/>
      <c r="F264" s="502"/>
      <c r="G264" s="761"/>
      <c r="H264" s="762"/>
      <c r="I264" s="582"/>
      <c r="J264" s="583"/>
      <c r="M264" s="58"/>
      <c r="N264" s="59"/>
    </row>
    <row r="265" spans="1:20" s="29" customFormat="1" ht="15">
      <c r="A265" s="32"/>
      <c r="B265" s="182"/>
      <c r="C265" s="182"/>
      <c r="D265" s="28"/>
      <c r="E265" s="161"/>
      <c r="F265" s="161"/>
      <c r="G265" s="161"/>
      <c r="H265" s="161"/>
      <c r="I265" s="161"/>
      <c r="J265" s="161"/>
      <c r="L265" s="68"/>
      <c r="M265" s="58"/>
      <c r="N265" s="59"/>
      <c r="O265" s="195"/>
      <c r="Q265" s="34"/>
      <c r="R265" s="34"/>
      <c r="S265" s="34"/>
      <c r="T265" s="34"/>
    </row>
    <row r="266" spans="1:14" ht="15">
      <c r="A266" s="112"/>
      <c r="B266" s="177"/>
      <c r="C266" s="177"/>
      <c r="D266" s="177"/>
      <c r="E266" s="80"/>
      <c r="F266" s="80"/>
      <c r="G266" s="80"/>
      <c r="H266" s="80"/>
      <c r="I266" s="80"/>
      <c r="J266" s="80"/>
      <c r="M266" s="58"/>
      <c r="N266" s="59"/>
    </row>
    <row r="267" spans="1:25" s="34" customFormat="1" ht="15">
      <c r="A267" s="32"/>
      <c r="B267" s="183"/>
      <c r="C267" s="183"/>
      <c r="D267" s="183"/>
      <c r="E267" s="31"/>
      <c r="F267" s="31"/>
      <c r="G267" s="31"/>
      <c r="H267" s="31"/>
      <c r="I267" s="31"/>
      <c r="J267" s="31"/>
      <c r="L267" s="95" t="s">
        <v>37</v>
      </c>
      <c r="M267" s="74"/>
      <c r="N267" s="74" t="s">
        <v>197</v>
      </c>
      <c r="O267" s="195"/>
      <c r="Q267" s="138"/>
      <c r="R267" s="88"/>
      <c r="S267" s="88"/>
      <c r="T267" s="33"/>
      <c r="U267" s="33"/>
      <c r="V267" s="33"/>
      <c r="W267" s="33"/>
      <c r="X267" s="33"/>
      <c r="Y267" s="33"/>
    </row>
    <row r="268" spans="2:24" s="34" customFormat="1" ht="15.75" customHeight="1">
      <c r="B268" s="566" t="s">
        <v>177</v>
      </c>
      <c r="C268" s="567"/>
      <c r="D268" s="567"/>
      <c r="E268" s="568"/>
      <c r="F268" s="735" t="s">
        <v>122</v>
      </c>
      <c r="G268" s="736"/>
      <c r="H268" s="737"/>
      <c r="I268" s="297"/>
      <c r="L268" s="96">
        <f>SUM(L39:L264)</f>
        <v>0</v>
      </c>
      <c r="M268" s="71">
        <f>SUM(M38,M67,M223)</f>
        <v>4580</v>
      </c>
      <c r="N268" s="71">
        <f>SUM(N38,N67,N223)</f>
        <v>2129</v>
      </c>
      <c r="O268" s="199">
        <f>SUM(O38,O67,O223)</f>
        <v>6709</v>
      </c>
      <c r="P268" s="35"/>
      <c r="Q268" s="88"/>
      <c r="R268" s="88"/>
      <c r="S268" s="115"/>
      <c r="T268" s="115"/>
      <c r="U268" s="115"/>
      <c r="V268" s="115"/>
      <c r="W268" s="115"/>
      <c r="X268" s="115"/>
    </row>
    <row r="269" spans="1:24" s="34" customFormat="1" ht="15.75">
      <c r="A269" s="131" t="s">
        <v>114</v>
      </c>
      <c r="B269" s="732" t="s">
        <v>178</v>
      </c>
      <c r="C269" s="733"/>
      <c r="D269" s="733"/>
      <c r="E269" s="734"/>
      <c r="F269" s="386">
        <v>550</v>
      </c>
      <c r="G269" s="387" t="str">
        <f>"  –   "&amp;F270-1</f>
        <v>  –   1170</v>
      </c>
      <c r="H269" s="82"/>
      <c r="I269" s="83"/>
      <c r="K269" s="71"/>
      <c r="L269" s="71"/>
      <c r="M269" s="71"/>
      <c r="O269" s="200"/>
      <c r="P269" s="35"/>
      <c r="Q269" s="88"/>
      <c r="R269" s="88"/>
      <c r="S269" s="36"/>
      <c r="T269" s="36"/>
      <c r="U269" s="36"/>
      <c r="V269" s="36"/>
      <c r="W269" s="36"/>
      <c r="X269" s="36"/>
    </row>
    <row r="270" spans="1:24" s="34" customFormat="1" ht="15.75">
      <c r="A270" s="131" t="s">
        <v>184</v>
      </c>
      <c r="B270" s="738" t="s">
        <v>179</v>
      </c>
      <c r="C270" s="739"/>
      <c r="D270" s="739"/>
      <c r="E270" s="740"/>
      <c r="F270" s="388">
        <v>1171</v>
      </c>
      <c r="G270" s="140" t="s">
        <v>207</v>
      </c>
      <c r="H270" s="141"/>
      <c r="K270" s="71"/>
      <c r="L270" s="71"/>
      <c r="M270" s="71"/>
      <c r="O270" s="200"/>
      <c r="P270" s="37"/>
      <c r="Q270" s="88"/>
      <c r="R270" s="88"/>
      <c r="S270" s="115"/>
      <c r="T270" s="114"/>
      <c r="U270" s="114"/>
      <c r="V270" s="114"/>
      <c r="W270" s="114"/>
      <c r="X270" s="114"/>
    </row>
    <row r="271" spans="1:25" s="34" customFormat="1" ht="15.75">
      <c r="A271" s="32"/>
      <c r="B271" s="127"/>
      <c r="C271" s="177"/>
      <c r="D271" s="177"/>
      <c r="E271" s="83"/>
      <c r="F271" s="83"/>
      <c r="G271" s="40"/>
      <c r="H271" s="41"/>
      <c r="I271" s="41"/>
      <c r="J271" s="83"/>
      <c r="L271" s="71"/>
      <c r="M271" s="71"/>
      <c r="N271" s="71"/>
      <c r="O271" s="200"/>
      <c r="Q271" s="38"/>
      <c r="R271" s="89"/>
      <c r="S271" s="89"/>
      <c r="T271" s="115"/>
      <c r="U271" s="114"/>
      <c r="V271" s="114"/>
      <c r="W271" s="114"/>
      <c r="X271" s="114"/>
      <c r="Y271" s="114"/>
    </row>
    <row r="272" spans="1:18" s="29" customFormat="1" ht="15">
      <c r="A272" s="32"/>
      <c r="B272" s="184"/>
      <c r="C272" s="159"/>
      <c r="D272" s="159"/>
      <c r="E272" s="159"/>
      <c r="F272" s="159"/>
      <c r="G272" s="159"/>
      <c r="H272" s="159"/>
      <c r="I272" s="159"/>
      <c r="J272" s="159"/>
      <c r="L272" s="68"/>
      <c r="M272" s="68"/>
      <c r="N272" s="68"/>
      <c r="O272" s="201"/>
      <c r="Q272" s="3"/>
      <c r="R272" s="3"/>
    </row>
    <row r="273" spans="1:20" s="29" customFormat="1" ht="15.75" customHeight="1">
      <c r="A273" s="32"/>
      <c r="B273" s="731" t="s">
        <v>189</v>
      </c>
      <c r="C273" s="731"/>
      <c r="D273" s="731"/>
      <c r="E273" s="731"/>
      <c r="F273" s="731"/>
      <c r="G273" s="731"/>
      <c r="H273" s="81">
        <f>IF(OR(D9="",L268=0),"",L268)</f>
      </c>
      <c r="I273" s="42" t="s">
        <v>111</v>
      </c>
      <c r="K273" s="16"/>
      <c r="L273" s="16"/>
      <c r="M273" s="16"/>
      <c r="N273" s="16"/>
      <c r="O273" s="201"/>
      <c r="T273" s="3"/>
    </row>
    <row r="274" spans="1:20" s="29" customFormat="1" ht="15.75" customHeight="1">
      <c r="A274" s="32"/>
      <c r="B274" s="184"/>
      <c r="C274" s="159"/>
      <c r="D274" s="159"/>
      <c r="E274" s="159"/>
      <c r="F274" s="159"/>
      <c r="G274" s="159"/>
      <c r="H274" s="159"/>
      <c r="I274" s="159"/>
      <c r="J274" s="161"/>
      <c r="K274" s="40"/>
      <c r="L274" s="40"/>
      <c r="M274" s="40"/>
      <c r="N274" s="40"/>
      <c r="O274" s="201"/>
      <c r="P274" s="40"/>
      <c r="S274" s="40"/>
      <c r="T274" s="3"/>
    </row>
    <row r="275" spans="1:20" s="29" customFormat="1" ht="15.75" customHeight="1">
      <c r="A275" s="90" t="s">
        <v>204</v>
      </c>
      <c r="B275" s="187"/>
      <c r="C275" s="185"/>
      <c r="D275" s="186"/>
      <c r="E275" s="210">
        <f>IF(OR(H273="",D9=""),"",IF(N36&lt;31,IF(L37=1,L36,""),""))</f>
      </c>
      <c r="F275" s="127"/>
      <c r="G275" s="124">
        <f>IF(OR(H273="",D9=""),"",IF(E16="первая",IF(H273&gt;=F269,"соответствует","не соответствует"),IF(H273&gt;=F270,"соответствует","не соответствует")))</f>
      </c>
      <c r="H275" s="45"/>
      <c r="I275" s="718" t="s">
        <v>113</v>
      </c>
      <c r="J275" s="718"/>
      <c r="K275" s="40"/>
      <c r="L275" s="40"/>
      <c r="M275" s="40"/>
      <c r="N275" s="40"/>
      <c r="O275" s="201"/>
      <c r="P275" s="40"/>
      <c r="S275" s="40"/>
      <c r="T275" s="3"/>
    </row>
    <row r="276" spans="1:20" s="29" customFormat="1" ht="24" customHeight="1">
      <c r="A276" s="90" t="s">
        <v>180</v>
      </c>
      <c r="B276" s="187"/>
      <c r="C276" s="187"/>
      <c r="D276" s="187"/>
      <c r="E276" s="117">
        <f>IF(OR(H273="",D9="",E16=""),"",IF(E16="первая",A269,A270))</f>
      </c>
      <c r="F276" s="45" t="s">
        <v>112</v>
      </c>
      <c r="G276" s="45"/>
      <c r="H276" s="127"/>
      <c r="I276" s="127"/>
      <c r="J276" s="114"/>
      <c r="K276" s="40"/>
      <c r="L276" s="115"/>
      <c r="M276" s="40"/>
      <c r="N276" s="40"/>
      <c r="O276" s="201"/>
      <c r="P276" s="40"/>
      <c r="S276" s="40"/>
      <c r="T276" s="3"/>
    </row>
    <row r="277" spans="1:20" s="29" customFormat="1" ht="15.75">
      <c r="A277" s="32"/>
      <c r="B277" s="184"/>
      <c r="C277" s="159"/>
      <c r="D277" s="159"/>
      <c r="E277" s="159"/>
      <c r="F277" s="159"/>
      <c r="G277" s="159"/>
      <c r="H277" s="159"/>
      <c r="I277" s="159"/>
      <c r="J277" s="159"/>
      <c r="K277" s="3"/>
      <c r="L277" s="3"/>
      <c r="M277" s="3"/>
      <c r="N277" s="3"/>
      <c r="O277" s="716"/>
      <c r="P277" s="716"/>
      <c r="Q277" s="716"/>
      <c r="R277" s="716"/>
      <c r="S277" s="716"/>
      <c r="T277" s="3"/>
    </row>
    <row r="278" spans="1:20" s="29" customFormat="1" ht="15.75">
      <c r="A278" s="719" t="s">
        <v>267</v>
      </c>
      <c r="B278" s="719"/>
      <c r="C278" s="719"/>
      <c r="D278" s="159"/>
      <c r="E278" s="159"/>
      <c r="F278" s="159"/>
      <c r="G278" s="159"/>
      <c r="H278" s="159"/>
      <c r="I278" s="159"/>
      <c r="J278" s="159"/>
      <c r="K278" s="3"/>
      <c r="L278" s="3"/>
      <c r="M278" s="3"/>
      <c r="N278" s="3"/>
      <c r="O278" s="41"/>
      <c r="P278" s="41"/>
      <c r="Q278" s="41"/>
      <c r="R278" s="41"/>
      <c r="S278" s="41"/>
      <c r="T278" s="3"/>
    </row>
    <row r="279" spans="1:20" s="29" customFormat="1" ht="15.75">
      <c r="A279" s="719"/>
      <c r="B279" s="719"/>
      <c r="C279" s="719"/>
      <c r="D279" s="188"/>
      <c r="E279" s="118"/>
      <c r="F279" s="169">
        <f>IF($D$9&lt;&gt;"",IF('общие сведения'!K67&lt;&gt;"",'общие сведения'!K67,""),"")</f>
      </c>
      <c r="G279" s="116"/>
      <c r="H279" s="116"/>
      <c r="I279" s="116"/>
      <c r="J279" s="116"/>
      <c r="K279" s="3"/>
      <c r="L279" s="3"/>
      <c r="M279" s="3"/>
      <c r="N279" s="3"/>
      <c r="O279" s="195"/>
      <c r="Q279" s="113"/>
      <c r="S279" s="44"/>
      <c r="T279" s="3"/>
    </row>
    <row r="280" spans="1:20" s="29" customFormat="1" ht="15.75">
      <c r="A280" s="288"/>
      <c r="B280" s="289"/>
      <c r="C280" s="7"/>
      <c r="D280" s="188"/>
      <c r="E280" s="118"/>
      <c r="F280" s="717" t="s">
        <v>183</v>
      </c>
      <c r="G280" s="717"/>
      <c r="H280" s="717"/>
      <c r="I280" s="717"/>
      <c r="J280" s="717"/>
      <c r="O280" s="83"/>
      <c r="P280" s="41"/>
      <c r="Q280" s="41"/>
      <c r="R280" s="41"/>
      <c r="S280" s="41"/>
      <c r="T280" s="3"/>
    </row>
    <row r="281" spans="1:20" s="29" customFormat="1" ht="15.75">
      <c r="A281" s="288" t="s">
        <v>181</v>
      </c>
      <c r="B281" s="289"/>
      <c r="C281" s="7"/>
      <c r="D281" s="188"/>
      <c r="E281" s="118"/>
      <c r="F281" s="169">
        <f>IF($D$9&lt;&gt;"",IF('общие сведения'!K69&lt;&gt;"",'общие сведения'!K69,""),"")</f>
      </c>
      <c r="G281" s="171"/>
      <c r="H281" s="170"/>
      <c r="I281" s="170"/>
      <c r="J281" s="170"/>
      <c r="K281" s="45"/>
      <c r="L281" s="45"/>
      <c r="M281" s="45"/>
      <c r="N281" s="45"/>
      <c r="O281" s="201"/>
      <c r="P281" s="114"/>
      <c r="Q281" s="114"/>
      <c r="S281" s="43"/>
      <c r="T281" s="3"/>
    </row>
    <row r="282" spans="1:20" s="29" customFormat="1" ht="15.75">
      <c r="A282" s="290"/>
      <c r="B282" s="291"/>
      <c r="C282" s="7"/>
      <c r="D282" s="188"/>
      <c r="E282" s="118"/>
      <c r="F282" s="717" t="s">
        <v>183</v>
      </c>
      <c r="G282" s="717"/>
      <c r="H282" s="717"/>
      <c r="I282" s="717"/>
      <c r="J282" s="717"/>
      <c r="K282" s="114"/>
      <c r="M282" s="45"/>
      <c r="N282" s="45"/>
      <c r="O282" s="169"/>
      <c r="P282" s="45"/>
      <c r="Q282" s="45"/>
      <c r="R282" s="45"/>
      <c r="S282" s="45"/>
      <c r="T282" s="3"/>
    </row>
    <row r="283" spans="1:20" s="29" customFormat="1" ht="15.75">
      <c r="A283" s="290"/>
      <c r="B283" s="292"/>
      <c r="C283" s="7"/>
      <c r="D283" s="188"/>
      <c r="E283" s="118"/>
      <c r="F283" s="169">
        <f>IF($D$9&lt;&gt;"",IF('общие сведения'!K71&lt;&gt;"",'общие сведения'!K71,""),"")</f>
      </c>
      <c r="G283" s="171"/>
      <c r="H283" s="170"/>
      <c r="I283" s="170"/>
      <c r="J283" s="170"/>
      <c r="K283" s="3"/>
      <c r="L283" s="3"/>
      <c r="M283" s="3"/>
      <c r="N283" s="3"/>
      <c r="O283" s="195"/>
      <c r="Q283" s="39"/>
      <c r="R283" s="3"/>
      <c r="S283" s="3"/>
      <c r="T283" s="3"/>
    </row>
    <row r="284" spans="1:19" s="29" customFormat="1" ht="15.75">
      <c r="A284" s="290"/>
      <c r="B284" s="292"/>
      <c r="C284" s="7"/>
      <c r="D284" s="188"/>
      <c r="E284" s="118"/>
      <c r="F284" s="717" t="s">
        <v>183</v>
      </c>
      <c r="G284" s="717"/>
      <c r="H284" s="717"/>
      <c r="I284" s="717"/>
      <c r="J284" s="717"/>
      <c r="K284" s="118"/>
      <c r="L284" s="3"/>
      <c r="N284" s="118"/>
      <c r="O284" s="202"/>
      <c r="P284" s="118"/>
      <c r="Q284" s="118"/>
      <c r="R284" s="118"/>
      <c r="S284" s="118"/>
    </row>
    <row r="285" spans="1:19" s="29" customFormat="1" ht="15.75">
      <c r="A285" s="290"/>
      <c r="B285" s="292"/>
      <c r="C285" s="7"/>
      <c r="D285" s="188"/>
      <c r="E285" s="118"/>
      <c r="F285" s="169">
        <f>IF($D$9&lt;&gt;"",IF('общие сведения'!K73&lt;&gt;"",'общие сведения'!K73,""),"")</f>
      </c>
      <c r="G285" s="171"/>
      <c r="H285" s="170"/>
      <c r="I285" s="170"/>
      <c r="J285" s="170"/>
      <c r="K285" s="118"/>
      <c r="N285" s="119"/>
      <c r="O285" s="203"/>
      <c r="P285" s="119"/>
      <c r="Q285" s="119"/>
      <c r="R285" s="119"/>
      <c r="S285" s="119"/>
    </row>
    <row r="286" spans="1:19" s="29" customFormat="1" ht="15.75">
      <c r="A286" s="290"/>
      <c r="B286" s="292"/>
      <c r="C286" s="7"/>
      <c r="D286" s="159"/>
      <c r="E286" s="159"/>
      <c r="F286" s="717" t="s">
        <v>183</v>
      </c>
      <c r="G286" s="717"/>
      <c r="H286" s="717"/>
      <c r="I286" s="717"/>
      <c r="J286" s="717"/>
      <c r="K286" s="118"/>
      <c r="L286" s="3"/>
      <c r="N286" s="118"/>
      <c r="P286" s="118"/>
      <c r="Q286" s="118"/>
      <c r="R286" s="118"/>
      <c r="S286" s="118"/>
    </row>
    <row r="287" spans="1:19" s="29" customFormat="1" ht="7.5" customHeight="1">
      <c r="A287" s="32"/>
      <c r="B287" s="184"/>
      <c r="C287" s="159"/>
      <c r="D287" s="159"/>
      <c r="E287" s="159"/>
      <c r="F287" s="145"/>
      <c r="G287" s="145"/>
      <c r="H287" s="145"/>
      <c r="I287" s="145"/>
      <c r="J287" s="145"/>
      <c r="K287" s="118"/>
      <c r="L287" s="3"/>
      <c r="N287" s="118"/>
      <c r="P287" s="118"/>
      <c r="Q287" s="118"/>
      <c r="R287" s="118"/>
      <c r="S287" s="118"/>
    </row>
    <row r="288" spans="2:19" s="29" customFormat="1" ht="15.75">
      <c r="B288" s="410"/>
      <c r="C288" s="410"/>
      <c r="D288" s="410"/>
      <c r="E288" s="410"/>
      <c r="F288" s="409" t="s">
        <v>26</v>
      </c>
      <c r="G288" s="147" t="str">
        <f>IF(H273&lt;&gt;""," «  "&amp;'общие сведения'!C76&amp;"  »  "&amp;'общие сведения'!E76&amp;"  20"&amp;'общие сведения'!H76&amp;" г.","« __ » ___________  20__ г.")</f>
        <v>« __ » ___________  20__ г.</v>
      </c>
      <c r="H288" s="172"/>
      <c r="I288" s="172"/>
      <c r="J288" s="156"/>
      <c r="K288" s="118"/>
      <c r="N288" s="119"/>
      <c r="P288" s="119"/>
      <c r="Q288" s="119"/>
      <c r="R288" s="119"/>
      <c r="S288" s="119"/>
    </row>
    <row r="289" spans="1:19" s="29" customFormat="1" ht="15.75">
      <c r="A289" s="127"/>
      <c r="B289" s="189"/>
      <c r="C289" s="189"/>
      <c r="D289" s="189"/>
      <c r="E289" s="46"/>
      <c r="F289" s="147"/>
      <c r="G289" s="173"/>
      <c r="H289" s="172"/>
      <c r="I289" s="172"/>
      <c r="J289" s="156"/>
      <c r="K289" s="118"/>
      <c r="N289" s="119"/>
      <c r="P289" s="119"/>
      <c r="Q289" s="119"/>
      <c r="R289" s="119"/>
      <c r="S289" s="119"/>
    </row>
    <row r="290" spans="1:19" s="29" customFormat="1" ht="15.75">
      <c r="A290" s="127"/>
      <c r="B290" s="189"/>
      <c r="C290" s="189"/>
      <c r="D290" s="189"/>
      <c r="E290" s="46"/>
      <c r="F290" s="147"/>
      <c r="G290" s="173"/>
      <c r="H290" s="172"/>
      <c r="I290" s="172"/>
      <c r="J290" s="156"/>
      <c r="K290" s="118"/>
      <c r="N290" s="119"/>
      <c r="P290" s="119"/>
      <c r="Q290" s="119"/>
      <c r="R290" s="119"/>
      <c r="S290" s="119"/>
    </row>
    <row r="291" spans="1:19" s="29" customFormat="1" ht="15.75">
      <c r="A291" s="127"/>
      <c r="B291" s="189"/>
      <c r="C291" s="189"/>
      <c r="D291" s="189"/>
      <c r="E291" s="46"/>
      <c r="F291" s="147"/>
      <c r="G291" s="173"/>
      <c r="H291" s="172"/>
      <c r="I291" s="172"/>
      <c r="J291" s="156"/>
      <c r="K291" s="118"/>
      <c r="N291" s="119"/>
      <c r="P291" s="119"/>
      <c r="Q291" s="119"/>
      <c r="R291" s="119"/>
      <c r="S291" s="119"/>
    </row>
    <row r="292" spans="1:19" s="29" customFormat="1" ht="15.75">
      <c r="A292" s="32"/>
      <c r="B292" s="184"/>
      <c r="C292" s="189"/>
      <c r="D292" s="159"/>
      <c r="E292" s="159"/>
      <c r="F292" s="159"/>
      <c r="G292" s="159"/>
      <c r="H292" s="47"/>
      <c r="I292" s="47"/>
      <c r="J292" s="159"/>
      <c r="K292" s="118"/>
      <c r="L292" s="3"/>
      <c r="M292" s="118">
        <f>IF(ЭЗ!E541&lt;&gt;"",ЭЗ!E541,"")</f>
      </c>
      <c r="N292" s="118"/>
      <c r="O292" s="202"/>
      <c r="P292" s="118"/>
      <c r="Q292" s="118"/>
      <c r="R292" s="118"/>
      <c r="S292" s="118"/>
    </row>
    <row r="293" spans="1:19" s="29" customFormat="1" ht="15.75" customHeight="1">
      <c r="A293" s="720" t="s">
        <v>279</v>
      </c>
      <c r="B293" s="720"/>
      <c r="C293" s="720"/>
      <c r="D293" s="720"/>
      <c r="E293" s="720"/>
      <c r="F293" s="720"/>
      <c r="G293" s="720"/>
      <c r="H293" s="720"/>
      <c r="I293" s="720"/>
      <c r="J293" s="720"/>
      <c r="K293" s="118"/>
      <c r="N293" s="119"/>
      <c r="O293" s="203"/>
      <c r="P293" s="119"/>
      <c r="Q293" s="119"/>
      <c r="R293" s="119"/>
      <c r="S293" s="119"/>
    </row>
    <row r="294" spans="1:20" s="29" customFormat="1" ht="15.75">
      <c r="A294" s="175" t="s">
        <v>25</v>
      </c>
      <c r="B294" s="127"/>
      <c r="C294" s="190"/>
      <c r="D294" s="127"/>
      <c r="E294" s="125"/>
      <c r="F294" s="90">
        <f>IF('общие сведения'!K19&lt;&gt;"",'общие сведения'!K19,"")</f>
      </c>
      <c r="G294" s="34"/>
      <c r="H294" s="34"/>
      <c r="I294" s="34"/>
      <c r="K294" s="118"/>
      <c r="N294" s="119"/>
      <c r="O294" s="203"/>
      <c r="P294" s="119"/>
      <c r="Q294" s="119"/>
      <c r="R294" s="119"/>
      <c r="S294" s="119"/>
      <c r="T294" s="3"/>
    </row>
    <row r="295" spans="1:19" s="29" customFormat="1" ht="15.75">
      <c r="A295" s="32"/>
      <c r="B295" s="156"/>
      <c r="C295" s="159"/>
      <c r="D295" s="715" t="s">
        <v>182</v>
      </c>
      <c r="E295" s="715"/>
      <c r="F295" s="717" t="s">
        <v>183</v>
      </c>
      <c r="G295" s="717"/>
      <c r="H295" s="717"/>
      <c r="I295" s="717"/>
      <c r="J295" s="717"/>
      <c r="N295" s="120"/>
      <c r="O295" s="204"/>
      <c r="P295" s="121"/>
      <c r="Q295" s="122"/>
      <c r="R295" s="123"/>
      <c r="S295" s="3"/>
    </row>
    <row r="296" spans="1:19" s="29" customFormat="1" ht="9.75" customHeight="1">
      <c r="A296" s="32"/>
      <c r="B296" s="156"/>
      <c r="C296" s="159"/>
      <c r="D296" s="174"/>
      <c r="E296" s="174"/>
      <c r="F296" s="145"/>
      <c r="G296" s="145"/>
      <c r="H296" s="145"/>
      <c r="I296" s="145"/>
      <c r="J296" s="145"/>
      <c r="N296" s="120"/>
      <c r="O296" s="204"/>
      <c r="P296" s="121"/>
      <c r="Q296" s="122"/>
      <c r="R296" s="123"/>
      <c r="S296" s="3"/>
    </row>
    <row r="297" spans="1:19" s="29" customFormat="1" ht="15.75">
      <c r="A297" s="32"/>
      <c r="B297" s="156"/>
      <c r="C297" s="159"/>
      <c r="D297" s="174"/>
      <c r="E297" s="174"/>
      <c r="F297" s="145"/>
      <c r="G297" s="145"/>
      <c r="H297" s="145"/>
      <c r="I297" s="145"/>
      <c r="J297" s="145"/>
      <c r="N297" s="120"/>
      <c r="O297" s="204"/>
      <c r="P297" s="121"/>
      <c r="Q297" s="122"/>
      <c r="R297" s="123"/>
      <c r="S297" s="3"/>
    </row>
    <row r="298" spans="1:19" s="29" customFormat="1" ht="4.5" customHeight="1">
      <c r="A298" s="32"/>
      <c r="B298" s="156"/>
      <c r="C298" s="159"/>
      <c r="D298" s="174"/>
      <c r="E298" s="174"/>
      <c r="F298" s="145"/>
      <c r="G298" s="145"/>
      <c r="H298" s="145"/>
      <c r="I298" s="145"/>
      <c r="J298" s="145"/>
      <c r="N298" s="120"/>
      <c r="O298" s="204"/>
      <c r="P298" s="121"/>
      <c r="Q298" s="122"/>
      <c r="R298" s="123"/>
      <c r="S298" s="3"/>
    </row>
    <row r="299" spans="1:20" s="29" customFormat="1" ht="15.75">
      <c r="A299" s="134" t="s">
        <v>194</v>
      </c>
      <c r="B299" s="127"/>
      <c r="C299" s="191"/>
      <c r="D299" s="191"/>
      <c r="E299" s="133"/>
      <c r="F299" s="133"/>
      <c r="G299" s="133"/>
      <c r="H299" s="133"/>
      <c r="I299" s="133"/>
      <c r="J299" s="133"/>
      <c r="K299" s="3"/>
      <c r="L299" s="49"/>
      <c r="M299" s="46"/>
      <c r="N299" s="50"/>
      <c r="O299" s="204"/>
      <c r="P299" s="50"/>
      <c r="Q299" s="48"/>
      <c r="R299" s="51"/>
      <c r="S299" s="3"/>
      <c r="T299" s="3"/>
    </row>
    <row r="300" spans="1:20" s="29" customFormat="1" ht="15">
      <c r="A300" s="32"/>
      <c r="B300" s="192"/>
      <c r="C300" s="192"/>
      <c r="D300" s="192"/>
      <c r="E300" s="52"/>
      <c r="F300" s="52"/>
      <c r="G300" s="52"/>
      <c r="H300" s="52"/>
      <c r="I300" s="52"/>
      <c r="J300" s="52"/>
      <c r="K300" s="132"/>
      <c r="L300" s="385" t="s">
        <v>376</v>
      </c>
      <c r="M300" s="132"/>
      <c r="N300" s="132"/>
      <c r="O300" s="52"/>
      <c r="P300" s="132"/>
      <c r="Q300" s="132"/>
      <c r="R300" s="132"/>
      <c r="S300" s="132"/>
      <c r="T300" s="3"/>
    </row>
    <row r="301" spans="1:20" s="29" customFormat="1" ht="12.75">
      <c r="A301" s="713">
        <f>IF(H273&lt;&gt;"",'общие сведения'!L141,"")</f>
      </c>
      <c r="B301" s="714"/>
      <c r="C301" s="714"/>
      <c r="D301" s="714"/>
      <c r="E301" s="714"/>
      <c r="F301" s="714"/>
      <c r="G301" s="714"/>
      <c r="H301" s="714"/>
      <c r="I301" s="714"/>
      <c r="J301" s="714"/>
      <c r="K301" s="3"/>
      <c r="L301" s="384">
        <f>IF(AND(H273&lt;&gt;"",F204=0,F207=0),"В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M301" s="3"/>
      <c r="N301" s="3"/>
      <c r="O301" s="195"/>
      <c r="P301" s="3"/>
      <c r="Q301" s="39"/>
      <c r="R301" s="3"/>
      <c r="S301" s="3"/>
      <c r="T301" s="3"/>
    </row>
    <row r="302" spans="1:20" s="29" customFormat="1" ht="15">
      <c r="A302" s="714"/>
      <c r="B302" s="714"/>
      <c r="C302" s="714"/>
      <c r="D302" s="714"/>
      <c r="E302" s="714"/>
      <c r="F302" s="714"/>
      <c r="G302" s="714"/>
      <c r="H302" s="714"/>
      <c r="I302" s="714"/>
      <c r="J302" s="714"/>
      <c r="K302" s="128"/>
      <c r="L302" s="128"/>
      <c r="M302" s="3"/>
      <c r="N302" s="712"/>
      <c r="O302" s="712"/>
      <c r="P302" s="712"/>
      <c r="Q302" s="712"/>
      <c r="R302" s="712"/>
      <c r="S302" s="712"/>
      <c r="T302" s="3"/>
    </row>
    <row r="303" spans="1:20" s="29" customFormat="1" ht="15.75">
      <c r="A303" s="714"/>
      <c r="B303" s="714"/>
      <c r="C303" s="714"/>
      <c r="D303" s="714"/>
      <c r="E303" s="714"/>
      <c r="F303" s="714"/>
      <c r="G303" s="714"/>
      <c r="H303" s="714"/>
      <c r="I303" s="714"/>
      <c r="J303" s="714"/>
      <c r="K303" s="129"/>
      <c r="L303" s="129"/>
      <c r="O303" s="201"/>
      <c r="P303" s="129"/>
      <c r="Q303" s="129"/>
      <c r="R303" s="129"/>
      <c r="S303" s="129"/>
      <c r="T303" s="3"/>
    </row>
    <row r="304" spans="1:20" s="29" customFormat="1" ht="16.5" customHeight="1">
      <c r="A304" s="714"/>
      <c r="B304" s="714"/>
      <c r="C304" s="714"/>
      <c r="D304" s="714"/>
      <c r="E304" s="714"/>
      <c r="F304" s="714"/>
      <c r="G304" s="714"/>
      <c r="H304" s="714"/>
      <c r="I304" s="714"/>
      <c r="J304" s="714"/>
      <c r="K304" s="133"/>
      <c r="L304" s="133"/>
      <c r="M304" s="133"/>
      <c r="N304" s="133"/>
      <c r="O304" s="205"/>
      <c r="P304" s="133"/>
      <c r="Q304" s="133"/>
      <c r="R304" s="133"/>
      <c r="S304" s="133"/>
      <c r="T304" s="3"/>
    </row>
    <row r="305" spans="1:20" s="29" customFormat="1" ht="16.5" customHeight="1">
      <c r="A305" s="33"/>
      <c r="B305" s="193"/>
      <c r="C305" s="193"/>
      <c r="D305" s="194"/>
      <c r="E305" s="33"/>
      <c r="F305" s="33"/>
      <c r="G305" s="33"/>
      <c r="H305" s="33"/>
      <c r="I305" s="33"/>
      <c r="J305" s="33"/>
      <c r="K305" s="52"/>
      <c r="L305" s="52"/>
      <c r="M305" s="52"/>
      <c r="N305" s="52"/>
      <c r="O305" s="52"/>
      <c r="P305" s="52"/>
      <c r="Q305" s="52"/>
      <c r="R305" s="52"/>
      <c r="S305" s="52"/>
      <c r="T305" s="3"/>
    </row>
    <row r="306" spans="1:20" s="29" customFormat="1" ht="33" customHeight="1">
      <c r="A306" s="52"/>
      <c r="B306" s="721" t="str">
        <f>IF(A320=13,"Экспертное заключение ГОТОВО к печати","ЭЗ не готово к печати")</f>
        <v>ЭЗ не готово к печати</v>
      </c>
      <c r="C306" s="721"/>
      <c r="D306" s="721"/>
      <c r="E306" s="721"/>
      <c r="F306" s="721"/>
      <c r="G306" s="721"/>
      <c r="H306" s="721"/>
      <c r="I306" s="721"/>
      <c r="J306" s="721"/>
      <c r="K306" s="52"/>
      <c r="L306" s="52"/>
      <c r="M306" s="52"/>
      <c r="N306" s="52"/>
      <c r="O306" s="202"/>
      <c r="P306" s="52"/>
      <c r="Q306" s="52"/>
      <c r="S306" s="52"/>
      <c r="T306" s="3"/>
    </row>
    <row r="307" spans="1:20" s="29" customFormat="1" ht="15.75">
      <c r="A307" s="251">
        <f aca="true" t="shared" si="1" ref="A307:A319">IF(F307=" + ",1,0)</f>
        <v>0</v>
      </c>
      <c r="B307" s="508" t="s">
        <v>117</v>
      </c>
      <c r="C307" s="508"/>
      <c r="D307" s="508"/>
      <c r="E307" s="272"/>
      <c r="F307" s="272" t="str">
        <f>IF(D9&lt;&gt;""," + ","не заполнено")</f>
        <v>не заполнено</v>
      </c>
      <c r="G307" s="273"/>
      <c r="H307" s="272"/>
      <c r="I307" s="272"/>
      <c r="J307" s="272"/>
      <c r="K307" s="52"/>
      <c r="L307" s="52"/>
      <c r="M307" s="52"/>
      <c r="N307" s="52"/>
      <c r="O307" s="202"/>
      <c r="P307" s="52"/>
      <c r="Q307" s="53"/>
      <c r="S307" s="52"/>
      <c r="T307" s="3"/>
    </row>
    <row r="308" spans="1:20" s="29" customFormat="1" ht="15">
      <c r="A308" s="251">
        <f t="shared" si="1"/>
        <v>0</v>
      </c>
      <c r="B308" s="507" t="s">
        <v>186</v>
      </c>
      <c r="C308" s="507"/>
      <c r="D308" s="507"/>
      <c r="E308" s="275"/>
      <c r="F308" s="276" t="str">
        <f>IF(C10&lt;&gt;""," + ","не заполнено")</f>
        <v>не заполнено</v>
      </c>
      <c r="G308" s="277"/>
      <c r="H308" s="275"/>
      <c r="I308" s="275"/>
      <c r="J308" s="275"/>
      <c r="K308" s="52"/>
      <c r="L308" s="52"/>
      <c r="M308" s="52"/>
      <c r="N308" s="52"/>
      <c r="O308" s="203"/>
      <c r="P308" s="52"/>
      <c r="Q308" s="53"/>
      <c r="S308" s="52"/>
      <c r="T308" s="3"/>
    </row>
    <row r="309" spans="1:20" s="29" customFormat="1" ht="15.75" customHeight="1">
      <c r="A309" s="251">
        <f t="shared" si="1"/>
        <v>0</v>
      </c>
      <c r="B309" s="507" t="s">
        <v>187</v>
      </c>
      <c r="C309" s="507"/>
      <c r="D309" s="507"/>
      <c r="E309" s="275"/>
      <c r="F309" s="276" t="str">
        <f>IF(C12&lt;&gt;""," + ","не заполнено")</f>
        <v>не заполнено</v>
      </c>
      <c r="G309" s="277"/>
      <c r="H309" s="275"/>
      <c r="I309" s="275"/>
      <c r="J309" s="275"/>
      <c r="K309" s="130"/>
      <c r="L309" s="130"/>
      <c r="M309" s="130"/>
      <c r="N309" s="130"/>
      <c r="O309" s="203"/>
      <c r="P309" s="130"/>
      <c r="Q309" s="130"/>
      <c r="S309" s="130"/>
      <c r="T309" s="3"/>
    </row>
    <row r="310" spans="1:20" s="29" customFormat="1" ht="15">
      <c r="A310" s="251">
        <f t="shared" si="1"/>
        <v>0</v>
      </c>
      <c r="B310" s="507" t="s">
        <v>118</v>
      </c>
      <c r="C310" s="507"/>
      <c r="D310" s="507"/>
      <c r="E310" s="276"/>
      <c r="F310" s="276" t="str">
        <f>IF(G13&lt;&gt;""," + ","не заполнено")</f>
        <v>не заполнено</v>
      </c>
      <c r="G310" s="277"/>
      <c r="H310" s="276"/>
      <c r="I310" s="276"/>
      <c r="J310" s="276"/>
      <c r="L310" s="68"/>
      <c r="M310" s="68"/>
      <c r="N310" s="68"/>
      <c r="O310" s="203"/>
      <c r="Q310" s="3"/>
      <c r="S310" s="3"/>
      <c r="T310" s="3"/>
    </row>
    <row r="311" spans="1:20" s="29" customFormat="1" ht="15">
      <c r="A311" s="251">
        <f t="shared" si="1"/>
        <v>0</v>
      </c>
      <c r="B311" s="507" t="s">
        <v>198</v>
      </c>
      <c r="C311" s="507"/>
      <c r="D311" s="507"/>
      <c r="E311" s="276"/>
      <c r="F311" s="276" t="str">
        <f>IF(E14&lt;&gt;""," + ","не заполнено")</f>
        <v>не заполнено</v>
      </c>
      <c r="G311" s="277"/>
      <c r="H311" s="276"/>
      <c r="I311" s="276"/>
      <c r="J311" s="276"/>
      <c r="L311" s="68"/>
      <c r="M311" s="68"/>
      <c r="N311" s="68"/>
      <c r="O311" s="203"/>
      <c r="Q311" s="3"/>
      <c r="S311" s="3"/>
      <c r="T311" s="3"/>
    </row>
    <row r="312" spans="1:10" ht="15">
      <c r="A312" s="251">
        <f t="shared" si="1"/>
        <v>0</v>
      </c>
      <c r="B312" s="507" t="s">
        <v>199</v>
      </c>
      <c r="C312" s="507"/>
      <c r="D312" s="507"/>
      <c r="E312" s="278"/>
      <c r="F312" s="276" t="str">
        <f>IF(E15&lt;&gt;""," + ","не заполнено")</f>
        <v>не заполнено</v>
      </c>
      <c r="G312" s="279"/>
      <c r="H312" s="276"/>
      <c r="I312" s="276"/>
      <c r="J312" s="276"/>
    </row>
    <row r="313" spans="1:10" ht="15">
      <c r="A313" s="251">
        <f t="shared" si="1"/>
        <v>0</v>
      </c>
      <c r="B313" s="507" t="s">
        <v>200</v>
      </c>
      <c r="C313" s="507"/>
      <c r="D313" s="507"/>
      <c r="E313" s="280"/>
      <c r="F313" s="276" t="str">
        <f>IF(I15&lt;&gt;""," + ",IF(E15="нет"," + ","не заполнено"))</f>
        <v>не заполнено</v>
      </c>
      <c r="G313" s="279"/>
      <c r="H313" s="280"/>
      <c r="I313" s="280"/>
      <c r="J313" s="281"/>
    </row>
    <row r="314" spans="1:10" ht="15">
      <c r="A314" s="251">
        <f t="shared" si="1"/>
        <v>0</v>
      </c>
      <c r="B314" s="507" t="s">
        <v>119</v>
      </c>
      <c r="C314" s="507"/>
      <c r="D314" s="507"/>
      <c r="E314" s="280"/>
      <c r="F314" s="276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14" s="279"/>
      <c r="H314" s="282"/>
      <c r="I314" s="282"/>
      <c r="J314" s="282"/>
    </row>
    <row r="315" spans="1:10" ht="15">
      <c r="A315" s="251">
        <f t="shared" si="1"/>
        <v>0</v>
      </c>
      <c r="B315" s="507" t="s">
        <v>268</v>
      </c>
      <c r="C315" s="507"/>
      <c r="D315" s="507"/>
      <c r="E315" s="279"/>
      <c r="F315" s="276" t="str">
        <f>IF(F279&lt;&gt;""," + ","не заполнено")</f>
        <v>не заполнено</v>
      </c>
      <c r="G315" s="279"/>
      <c r="H315" s="279"/>
      <c r="I315" s="279"/>
      <c r="J315" s="279"/>
    </row>
    <row r="316" spans="1:10" ht="15">
      <c r="A316" s="251">
        <f t="shared" si="1"/>
        <v>0</v>
      </c>
      <c r="B316" s="507" t="s">
        <v>188</v>
      </c>
      <c r="C316" s="507"/>
      <c r="D316" s="507"/>
      <c r="E316" s="274" t="s">
        <v>269</v>
      </c>
      <c r="F316" s="276" t="str">
        <f>IF(F281&lt;&gt;""," + ","не заполнено")</f>
        <v>не заполнено</v>
      </c>
      <c r="G316" s="279"/>
      <c r="H316" s="279"/>
      <c r="I316" s="279"/>
      <c r="J316" s="279"/>
    </row>
    <row r="317" spans="1:10" ht="15">
      <c r="A317" s="251">
        <f t="shared" si="1"/>
        <v>0</v>
      </c>
      <c r="B317" s="283"/>
      <c r="C317" s="284"/>
      <c r="D317" s="284"/>
      <c r="E317" s="274" t="s">
        <v>270</v>
      </c>
      <c r="F317" s="276" t="str">
        <f>IF(AND('общие сведения'!$F$65&gt;1,F283=""),"не заполнено",IF(AND('общие сведения'!$F$65&lt;2,F283&lt;&gt;""),"кол-во экспертов не предусматривает наличие второго"," + "))</f>
        <v>не заполнено</v>
      </c>
      <c r="G317" s="279"/>
      <c r="H317" s="279"/>
      <c r="I317" s="279"/>
      <c r="J317" s="279"/>
    </row>
    <row r="318" spans="1:10" ht="15">
      <c r="A318" s="251">
        <f t="shared" si="1"/>
        <v>1</v>
      </c>
      <c r="B318" s="283"/>
      <c r="C318" s="284"/>
      <c r="D318" s="284"/>
      <c r="E318" s="274" t="s">
        <v>271</v>
      </c>
      <c r="F318" s="276" t="str">
        <f>IF(AND('общие сведения'!$F$65&gt;2,F285=""),"не заполнено",IF(AND('общие сведения'!$F$65&lt;3,F285&lt;&gt;""),"кол-во экспертов не предусматривает наличие третьего"," + "))</f>
        <v> + </v>
      </c>
      <c r="G318" s="279"/>
      <c r="H318" s="279"/>
      <c r="I318" s="279"/>
      <c r="J318" s="279"/>
    </row>
    <row r="319" spans="1:10" ht="15">
      <c r="A319" s="251">
        <f t="shared" si="1"/>
        <v>0</v>
      </c>
      <c r="B319" s="726" t="s">
        <v>273</v>
      </c>
      <c r="C319" s="726"/>
      <c r="D319" s="726"/>
      <c r="E319" s="726"/>
      <c r="F319" s="276" t="str">
        <f>IF(H273&lt;&gt;""," + ","не заполнено - подсчет автоматический")</f>
        <v>не заполнено - подсчет автоматический</v>
      </c>
      <c r="G319" s="279"/>
      <c r="H319" s="279"/>
      <c r="I319" s="279"/>
      <c r="J319" s="279"/>
    </row>
    <row r="320" spans="1:10" ht="15">
      <c r="A320" s="252">
        <f>SUM(A307:A319)</f>
        <v>1</v>
      </c>
      <c r="B320" s="285"/>
      <c r="C320" s="286"/>
      <c r="D320" s="286"/>
      <c r="E320" s="287"/>
      <c r="F320" s="287"/>
      <c r="G320" s="287"/>
      <c r="H320" s="287"/>
      <c r="I320" s="287"/>
      <c r="J320" s="287"/>
    </row>
    <row r="321" spans="1:15" s="239" customFormat="1" ht="15.75" thickBot="1">
      <c r="A321" s="254"/>
      <c r="B321" s="255"/>
      <c r="C321" s="256"/>
      <c r="D321" s="256"/>
      <c r="E321" s="257"/>
      <c r="F321" s="257"/>
      <c r="G321" s="257"/>
      <c r="H321" s="257"/>
      <c r="I321" s="257"/>
      <c r="J321" s="257"/>
      <c r="L321" s="258"/>
      <c r="M321" s="258"/>
      <c r="N321" s="258"/>
      <c r="O321" s="259"/>
    </row>
    <row r="322" spans="1:15" s="268" customFormat="1" ht="19.5" thickBot="1">
      <c r="A322" s="267"/>
      <c r="B322" s="727" t="s">
        <v>276</v>
      </c>
      <c r="C322" s="728"/>
      <c r="D322" s="728"/>
      <c r="E322" s="728"/>
      <c r="F322" s="728"/>
      <c r="G322" s="728"/>
      <c r="H322" s="728"/>
      <c r="I322" s="728"/>
      <c r="J322" s="729"/>
      <c r="L322" s="269"/>
      <c r="M322" s="269"/>
      <c r="N322" s="269"/>
      <c r="O322" s="270"/>
    </row>
    <row r="323" ht="6.75" customHeight="1" thickBot="1"/>
    <row r="324" spans="1:15" s="263" customFormat="1" ht="16.5" thickBot="1">
      <c r="A324" s="264"/>
      <c r="B324" s="727" t="s">
        <v>277</v>
      </c>
      <c r="C324" s="728"/>
      <c r="D324" s="728"/>
      <c r="E324" s="728"/>
      <c r="F324" s="728"/>
      <c r="G324" s="728"/>
      <c r="H324" s="728"/>
      <c r="I324" s="728"/>
      <c r="J324" s="729"/>
      <c r="L324" s="265"/>
      <c r="M324" s="265"/>
      <c r="N324" s="265"/>
      <c r="O324" s="266"/>
    </row>
    <row r="326" spans="2:10" ht="15" customHeight="1">
      <c r="B326" s="730">
        <f>IF($B$306="Экспертное заключение ГОТОВО к печати"," Печать ЭЗ: меню Файл-Печать   или    комбинация клавиш  CTRL+P. ","")</f>
      </c>
      <c r="C326" s="730"/>
      <c r="D326" s="730"/>
      <c r="E326" s="730"/>
      <c r="F326" s="730"/>
      <c r="G326" s="730"/>
      <c r="H326" s="730"/>
      <c r="I326" s="730"/>
      <c r="J326" s="730"/>
    </row>
    <row r="327" spans="2:10" ht="15" customHeight="1">
      <c r="B327" s="162"/>
      <c r="C327" s="723">
        <f>IF($B$306="Экспертное заключение ГОТОВО к печати"," Рекомендуется перед печатью выполнить Предварительный просмотр   (меню Файл)","")</f>
      </c>
      <c r="D327" s="723"/>
      <c r="E327" s="723"/>
      <c r="F327" s="723"/>
      <c r="G327" s="723"/>
      <c r="H327" s="723"/>
      <c r="I327" s="723"/>
      <c r="J327" s="723"/>
    </row>
    <row r="328" spans="3:10" ht="15">
      <c r="C328" s="724"/>
      <c r="D328" s="725"/>
      <c r="E328" s="725"/>
      <c r="F328" s="725"/>
      <c r="G328" s="725"/>
      <c r="H328" s="725"/>
      <c r="I328" s="725"/>
      <c r="J328" s="725"/>
    </row>
    <row r="329" spans="2:10" ht="15">
      <c r="B329" s="271"/>
      <c r="C329" s="271"/>
      <c r="D329" s="271"/>
      <c r="E329" s="271"/>
      <c r="F329" s="271"/>
      <c r="G329" s="271"/>
      <c r="H329" s="271"/>
      <c r="I329" s="271"/>
      <c r="J329" s="271"/>
    </row>
  </sheetData>
  <sheetProtection password="CF6E" sheet="1"/>
  <mergeCells count="379">
    <mergeCell ref="D163:E165"/>
    <mergeCell ref="D166:E175"/>
    <mergeCell ref="F163:J163"/>
    <mergeCell ref="F164:J164"/>
    <mergeCell ref="A166:A175"/>
    <mergeCell ref="B166:C169"/>
    <mergeCell ref="F166:F173"/>
    <mergeCell ref="G168:J168"/>
    <mergeCell ref="F174:F175"/>
    <mergeCell ref="E227:F227"/>
    <mergeCell ref="G226:H226"/>
    <mergeCell ref="G227:H227"/>
    <mergeCell ref="I226:J226"/>
    <mergeCell ref="B219:J220"/>
    <mergeCell ref="F207:F208"/>
    <mergeCell ref="H207:H208"/>
    <mergeCell ref="I207:J208"/>
    <mergeCell ref="F210:F211"/>
    <mergeCell ref="I209:J209"/>
    <mergeCell ref="I263:J264"/>
    <mergeCell ref="G263:H264"/>
    <mergeCell ref="G255:J255"/>
    <mergeCell ref="I234:I235"/>
    <mergeCell ref="J234:J235"/>
    <mergeCell ref="I227:J227"/>
    <mergeCell ref="J241:J242"/>
    <mergeCell ref="G258:H262"/>
    <mergeCell ref="H241:H242"/>
    <mergeCell ref="G243:J243"/>
    <mergeCell ref="E226:F226"/>
    <mergeCell ref="G228:H229"/>
    <mergeCell ref="G256:J256"/>
    <mergeCell ref="B214:J214"/>
    <mergeCell ref="G210:G211"/>
    <mergeCell ref="I228:J229"/>
    <mergeCell ref="E225:J225"/>
    <mergeCell ref="I210:J211"/>
    <mergeCell ref="B213:C213"/>
    <mergeCell ref="J238:J239"/>
    <mergeCell ref="I203:J203"/>
    <mergeCell ref="I202:J202"/>
    <mergeCell ref="G204:G205"/>
    <mergeCell ref="H204:H205"/>
    <mergeCell ref="B255:C257"/>
    <mergeCell ref="D255:F257"/>
    <mergeCell ref="B243:C245"/>
    <mergeCell ref="D243:F245"/>
    <mergeCell ref="F236:J236"/>
    <mergeCell ref="G251:H252"/>
    <mergeCell ref="A255:A257"/>
    <mergeCell ref="A230:A232"/>
    <mergeCell ref="A243:A245"/>
    <mergeCell ref="E230:J230"/>
    <mergeCell ref="E183:J183"/>
    <mergeCell ref="F193:J193"/>
    <mergeCell ref="D195:E197"/>
    <mergeCell ref="D203:E205"/>
    <mergeCell ref="D185:D187"/>
    <mergeCell ref="J196:J197"/>
    <mergeCell ref="G207:G208"/>
    <mergeCell ref="B206:C208"/>
    <mergeCell ref="A258:A264"/>
    <mergeCell ref="E228:F229"/>
    <mergeCell ref="B258:C264"/>
    <mergeCell ref="F237:F238"/>
    <mergeCell ref="B233:C242"/>
    <mergeCell ref="A222:A223"/>
    <mergeCell ref="A209:A211"/>
    <mergeCell ref="D206:E208"/>
    <mergeCell ref="D141:D143"/>
    <mergeCell ref="E141:J141"/>
    <mergeCell ref="E142:J142"/>
    <mergeCell ref="A141:A143"/>
    <mergeCell ref="E153:J153"/>
    <mergeCell ref="B141:C143"/>
    <mergeCell ref="H150:H151"/>
    <mergeCell ref="D209:E211"/>
    <mergeCell ref="E155:E160"/>
    <mergeCell ref="A152:A154"/>
    <mergeCell ref="D152:D154"/>
    <mergeCell ref="B152:C154"/>
    <mergeCell ref="B203:C205"/>
    <mergeCell ref="A163:A165"/>
    <mergeCell ref="B163:C165"/>
    <mergeCell ref="A185:A187"/>
    <mergeCell ref="B209:C211"/>
    <mergeCell ref="I126:I127"/>
    <mergeCell ref="F126:F127"/>
    <mergeCell ref="G126:G127"/>
    <mergeCell ref="I150:I151"/>
    <mergeCell ref="B124:C127"/>
    <mergeCell ref="B140:C140"/>
    <mergeCell ref="D144:D151"/>
    <mergeCell ref="E144:E149"/>
    <mergeCell ref="B128:F130"/>
    <mergeCell ref="H137:H138"/>
    <mergeCell ref="A102:A110"/>
    <mergeCell ref="A119:A127"/>
    <mergeCell ref="E119:E125"/>
    <mergeCell ref="A131:A138"/>
    <mergeCell ref="B119:C123"/>
    <mergeCell ref="H126:H127"/>
    <mergeCell ref="G109:G110"/>
    <mergeCell ref="D102:D110"/>
    <mergeCell ref="A128:A130"/>
    <mergeCell ref="A111:A118"/>
    <mergeCell ref="B314:D314"/>
    <mergeCell ref="F286:J286"/>
    <mergeCell ref="B273:G273"/>
    <mergeCell ref="I241:I242"/>
    <mergeCell ref="B269:E269"/>
    <mergeCell ref="F241:F242"/>
    <mergeCell ref="B313:D313"/>
    <mergeCell ref="F268:H268"/>
    <mergeCell ref="B270:E270"/>
    <mergeCell ref="F280:J280"/>
    <mergeCell ref="C327:J328"/>
    <mergeCell ref="B315:D315"/>
    <mergeCell ref="B316:D316"/>
    <mergeCell ref="B319:E319"/>
    <mergeCell ref="B322:J322"/>
    <mergeCell ref="B324:J324"/>
    <mergeCell ref="B326:J326"/>
    <mergeCell ref="I275:J275"/>
    <mergeCell ref="A278:C279"/>
    <mergeCell ref="A293:J293"/>
    <mergeCell ref="B306:J306"/>
    <mergeCell ref="B311:D311"/>
    <mergeCell ref="M37:N37"/>
    <mergeCell ref="B217:J218"/>
    <mergeCell ref="J126:J127"/>
    <mergeCell ref="B61:J62"/>
    <mergeCell ref="B63:J64"/>
    <mergeCell ref="N302:S302"/>
    <mergeCell ref="A301:J304"/>
    <mergeCell ref="D295:E295"/>
    <mergeCell ref="O277:S277"/>
    <mergeCell ref="F282:J282"/>
    <mergeCell ref="F284:J284"/>
    <mergeCell ref="F295:J295"/>
    <mergeCell ref="B200:C202"/>
    <mergeCell ref="I196:I197"/>
    <mergeCell ref="F186:G187"/>
    <mergeCell ref="F185:G185"/>
    <mergeCell ref="D200:E202"/>
    <mergeCell ref="H185:J185"/>
    <mergeCell ref="B189:C189"/>
    <mergeCell ref="F192:J192"/>
    <mergeCell ref="G129:J129"/>
    <mergeCell ref="E152:J152"/>
    <mergeCell ref="D155:D162"/>
    <mergeCell ref="D179:D181"/>
    <mergeCell ref="A144:A151"/>
    <mergeCell ref="B144:C151"/>
    <mergeCell ref="E150:E151"/>
    <mergeCell ref="G174:G175"/>
    <mergeCell ref="H174:H175"/>
    <mergeCell ref="I174:I175"/>
    <mergeCell ref="I117:I118"/>
    <mergeCell ref="I109:I110"/>
    <mergeCell ref="H109:H110"/>
    <mergeCell ref="B111:C118"/>
    <mergeCell ref="D111:D118"/>
    <mergeCell ref="E111:E116"/>
    <mergeCell ref="E117:E118"/>
    <mergeCell ref="B102:C110"/>
    <mergeCell ref="D119:D127"/>
    <mergeCell ref="B71:C80"/>
    <mergeCell ref="J97:J98"/>
    <mergeCell ref="B81:C89"/>
    <mergeCell ref="E90:E96"/>
    <mergeCell ref="J88:J89"/>
    <mergeCell ref="E97:E98"/>
    <mergeCell ref="D81:D89"/>
    <mergeCell ref="B90:C95"/>
    <mergeCell ref="E81:E87"/>
    <mergeCell ref="I97:I98"/>
    <mergeCell ref="H88:H89"/>
    <mergeCell ref="F88:F89"/>
    <mergeCell ref="F97:F98"/>
    <mergeCell ref="J109:J110"/>
    <mergeCell ref="F117:F118"/>
    <mergeCell ref="I88:I89"/>
    <mergeCell ref="F109:F110"/>
    <mergeCell ref="J117:J118"/>
    <mergeCell ref="H117:H118"/>
    <mergeCell ref="H79:H80"/>
    <mergeCell ref="E79:E80"/>
    <mergeCell ref="G79:G80"/>
    <mergeCell ref="E99:J99"/>
    <mergeCell ref="H97:H98"/>
    <mergeCell ref="I161:I162"/>
    <mergeCell ref="H161:H162"/>
    <mergeCell ref="G117:G118"/>
    <mergeCell ref="H131:H136"/>
    <mergeCell ref="I131:I136"/>
    <mergeCell ref="J41:J44"/>
    <mergeCell ref="H53:H56"/>
    <mergeCell ref="E66:J66"/>
    <mergeCell ref="H41:H44"/>
    <mergeCell ref="J45:J48"/>
    <mergeCell ref="J53:J56"/>
    <mergeCell ref="I49:I52"/>
    <mergeCell ref="B58:J58"/>
    <mergeCell ref="B53:G56"/>
    <mergeCell ref="I41:I44"/>
    <mergeCell ref="A2:J2"/>
    <mergeCell ref="D9:J9"/>
    <mergeCell ref="E16:F16"/>
    <mergeCell ref="A16:D16"/>
    <mergeCell ref="A12:B12"/>
    <mergeCell ref="D13:F13"/>
    <mergeCell ref="G13:J13"/>
    <mergeCell ref="A3:J5"/>
    <mergeCell ref="A9:C9"/>
    <mergeCell ref="E15:F15"/>
    <mergeCell ref="A10:B10"/>
    <mergeCell ref="C10:J11"/>
    <mergeCell ref="I33:I34"/>
    <mergeCell ref="G97:G98"/>
    <mergeCell ref="I45:I48"/>
    <mergeCell ref="E109:E110"/>
    <mergeCell ref="A41:A44"/>
    <mergeCell ref="J33:J34"/>
    <mergeCell ref="A37:A40"/>
    <mergeCell ref="I37:I40"/>
    <mergeCell ref="A14:D14"/>
    <mergeCell ref="F161:F162"/>
    <mergeCell ref="E161:E162"/>
    <mergeCell ref="F150:F151"/>
    <mergeCell ref="H37:H40"/>
    <mergeCell ref="B32:G36"/>
    <mergeCell ref="B41:G44"/>
    <mergeCell ref="B59:J60"/>
    <mergeCell ref="A30:A36"/>
    <mergeCell ref="B27:J28"/>
    <mergeCell ref="J161:J162"/>
    <mergeCell ref="G196:G197"/>
    <mergeCell ref="F196:F197"/>
    <mergeCell ref="H180:H181"/>
    <mergeCell ref="E176:J176"/>
    <mergeCell ref="E177:J177"/>
    <mergeCell ref="I178:J178"/>
    <mergeCell ref="G180:G181"/>
    <mergeCell ref="F184:G184"/>
    <mergeCell ref="J174:J175"/>
    <mergeCell ref="D99:D101"/>
    <mergeCell ref="E126:E127"/>
    <mergeCell ref="F79:F80"/>
    <mergeCell ref="J79:J80"/>
    <mergeCell ref="D71:D80"/>
    <mergeCell ref="G88:G89"/>
    <mergeCell ref="E88:E89"/>
    <mergeCell ref="E102:E108"/>
    <mergeCell ref="E71:E77"/>
    <mergeCell ref="I79:I80"/>
    <mergeCell ref="B179:C181"/>
    <mergeCell ref="D176:D178"/>
    <mergeCell ref="I180:J181"/>
    <mergeCell ref="E182:J182"/>
    <mergeCell ref="B176:C178"/>
    <mergeCell ref="E180:E181"/>
    <mergeCell ref="B182:C184"/>
    <mergeCell ref="F180:F181"/>
    <mergeCell ref="A182:A184"/>
    <mergeCell ref="D182:D184"/>
    <mergeCell ref="A176:A178"/>
    <mergeCell ref="G150:G151"/>
    <mergeCell ref="J150:J151"/>
    <mergeCell ref="B96:C98"/>
    <mergeCell ref="D90:D98"/>
    <mergeCell ref="A99:A101"/>
    <mergeCell ref="H184:J184"/>
    <mergeCell ref="E100:J100"/>
    <mergeCell ref="C12:J12"/>
    <mergeCell ref="A13:C13"/>
    <mergeCell ref="D66:D68"/>
    <mergeCell ref="H45:H48"/>
    <mergeCell ref="H49:H52"/>
    <mergeCell ref="A53:A56"/>
    <mergeCell ref="I53:I56"/>
    <mergeCell ref="A66:A68"/>
    <mergeCell ref="A18:J22"/>
    <mergeCell ref="G15:H15"/>
    <mergeCell ref="E67:J67"/>
    <mergeCell ref="B66:C68"/>
    <mergeCell ref="A69:A70"/>
    <mergeCell ref="A45:A48"/>
    <mergeCell ref="J49:J52"/>
    <mergeCell ref="B45:G48"/>
    <mergeCell ref="B49:G52"/>
    <mergeCell ref="A49:A52"/>
    <mergeCell ref="B69:J70"/>
    <mergeCell ref="A15:D15"/>
    <mergeCell ref="I15:J15"/>
    <mergeCell ref="J37:J40"/>
    <mergeCell ref="B24:J24"/>
    <mergeCell ref="B25:J26"/>
    <mergeCell ref="B30:G31"/>
    <mergeCell ref="H30:J30"/>
    <mergeCell ref="H31:J31"/>
    <mergeCell ref="H32:J32"/>
    <mergeCell ref="B37:G40"/>
    <mergeCell ref="A71:A80"/>
    <mergeCell ref="A81:A89"/>
    <mergeCell ref="G161:G162"/>
    <mergeCell ref="G128:J128"/>
    <mergeCell ref="J131:J136"/>
    <mergeCell ref="J137:J138"/>
    <mergeCell ref="I137:I138"/>
    <mergeCell ref="B131:F138"/>
    <mergeCell ref="A90:A98"/>
    <mergeCell ref="B99:C101"/>
    <mergeCell ref="A179:A181"/>
    <mergeCell ref="A155:A162"/>
    <mergeCell ref="B155:C162"/>
    <mergeCell ref="B170:C175"/>
    <mergeCell ref="B185:C187"/>
    <mergeCell ref="A200:A202"/>
    <mergeCell ref="A190:A191"/>
    <mergeCell ref="B190:J191"/>
    <mergeCell ref="D192:E194"/>
    <mergeCell ref="I179:J179"/>
    <mergeCell ref="A206:A208"/>
    <mergeCell ref="A198:A199"/>
    <mergeCell ref="B198:J199"/>
    <mergeCell ref="H186:J187"/>
    <mergeCell ref="A203:A205"/>
    <mergeCell ref="A195:A197"/>
    <mergeCell ref="B195:C197"/>
    <mergeCell ref="E186:E187"/>
    <mergeCell ref="A192:A194"/>
    <mergeCell ref="B192:C194"/>
    <mergeCell ref="I257:J257"/>
    <mergeCell ref="B268:E268"/>
    <mergeCell ref="E233:E240"/>
    <mergeCell ref="B230:C232"/>
    <mergeCell ref="B222:J223"/>
    <mergeCell ref="E224:J224"/>
    <mergeCell ref="I251:J252"/>
    <mergeCell ref="G257:H257"/>
    <mergeCell ref="B254:C254"/>
    <mergeCell ref="G241:G242"/>
    <mergeCell ref="G245:H245"/>
    <mergeCell ref="I245:J245"/>
    <mergeCell ref="I204:J205"/>
    <mergeCell ref="F200:J200"/>
    <mergeCell ref="H196:H197"/>
    <mergeCell ref="F201:J201"/>
    <mergeCell ref="F204:F205"/>
    <mergeCell ref="I206:J206"/>
    <mergeCell ref="H210:H211"/>
    <mergeCell ref="B215:J216"/>
    <mergeCell ref="A224:A226"/>
    <mergeCell ref="B224:C226"/>
    <mergeCell ref="D224:D226"/>
    <mergeCell ref="A227:A229"/>
    <mergeCell ref="D230:D232"/>
    <mergeCell ref="D227:D229"/>
    <mergeCell ref="I258:J262"/>
    <mergeCell ref="B227:C229"/>
    <mergeCell ref="A246:A252"/>
    <mergeCell ref="B246:C252"/>
    <mergeCell ref="D246:F252"/>
    <mergeCell ref="A233:A242"/>
    <mergeCell ref="D258:F264"/>
    <mergeCell ref="D233:D242"/>
    <mergeCell ref="E241:E242"/>
    <mergeCell ref="I246:J250"/>
    <mergeCell ref="G246:H250"/>
    <mergeCell ref="G244:J244"/>
    <mergeCell ref="G137:G138"/>
    <mergeCell ref="G131:G136"/>
    <mergeCell ref="E231:J231"/>
    <mergeCell ref="B312:D312"/>
    <mergeCell ref="B307:D307"/>
    <mergeCell ref="B308:D308"/>
    <mergeCell ref="B309:D309"/>
    <mergeCell ref="B310:D310"/>
  </mergeCells>
  <conditionalFormatting sqref="B306:J306">
    <cfRule type="cellIs" priority="2" dxfId="25" operator="equal" stopIfTrue="1">
      <formula>"ЭЗ не готово к печати"</formula>
    </cfRule>
    <cfRule type="cellIs" priority="3" dxfId="26" operator="equal" stopIfTrue="1">
      <formula>"Экспертное заключение ГОТОВО к печати"</formula>
    </cfRule>
  </conditionalFormatting>
  <conditionalFormatting sqref="E279:E287 F289:F291 G288:J291">
    <cfRule type="cellIs" priority="4" dxfId="27" operator="notEqual" stopIfTrue="1">
      <formula>"« __ » ___________  20__ г."</formula>
    </cfRule>
  </conditionalFormatting>
  <conditionalFormatting sqref="F279 F281 F283 F285">
    <cfRule type="cellIs" priority="5" dxfId="28" operator="equal" stopIfTrue="1">
      <formula>"нет данных"</formula>
    </cfRule>
  </conditionalFormatting>
  <conditionalFormatting sqref="E275">
    <cfRule type="cellIs" priority="6" dxfId="28" operator="equal" stopIfTrue="1">
      <formula>"уточните должность"</formula>
    </cfRule>
    <cfRule type="expression" priority="7" dxfId="29" stopIfTrue="1">
      <formula>LEN($E$275)&gt;28</formula>
    </cfRule>
  </conditionalFormatting>
  <conditionalFormatting sqref="H37:H56">
    <cfRule type="cellIs" priority="1" dxfId="25" operator="equal" stopIfTrue="1">
      <formula>"ОШИБКА!"</formula>
    </cfRule>
  </conditionalFormatting>
  <dataValidations count="37">
    <dataValidation allowBlank="1" showInputMessage="1" showErrorMessage="1" promptTitle="Внимание!" prompt="Введите данные на листе &#10;&quot;Общие сведения&quot;" sqref="G285:J285 F282:F287 G279:J279 F281:J281 F279:F280 G283:J283 F288:J291 A289:B291 F294:F298"/>
    <dataValidation type="whole" allowBlank="1" showInputMessage="1" showErrorMessage="1" sqref="L299">
      <formula1>1</formula1>
      <formula2>31</formula2>
    </dataValidation>
    <dataValidation type="list" allowBlank="1" showInputMessage="1" showErrorMessage="1" sqref="N299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01:J304"/>
    <dataValidation allowBlank="1" showInputMessage="1" showErrorMessage="1" promptTitle="Внимание!" prompt="Введите должность на листе&#10;&quot;Общие сведения&quot;" sqref="D275:F275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73"/>
    <dataValidation type="list" allowBlank="1" showInputMessage="1" showErrorMessage="1" sqref="I251 I210 J196 I204 I207">
      <formula1>"300, "</formula1>
    </dataValidation>
    <dataValidation type="list" allowBlank="1" showInputMessage="1" showErrorMessage="1" sqref="I263:J264 G196 G228:H229 H137:H138">
      <formula1>"50, "</formula1>
    </dataValidation>
    <dataValidation type="list" allowBlank="1" showInputMessage="1" showErrorMessage="1" sqref="F241:F242 F126:F127 F79:F80 F97:F98 F109:F110 F88:F89 F117:F118">
      <formula1>"10, 20, 30, "</formula1>
    </dataValidation>
    <dataValidation type="list" allowBlank="1" showInputMessage="1" showErrorMessage="1" sqref="J241:J242">
      <formula1>"100, 170, 200, "</formula1>
    </dataValidation>
    <dataValidation type="list" allowBlank="1" showInputMessage="1" showErrorMessage="1" sqref="G241:G242">
      <formula1>"20, 30, 40, 50, "</formula1>
    </dataValidation>
    <dataValidation type="list" allowBlank="1" showInputMessage="1" showErrorMessage="1" sqref="H241:H242">
      <formula1>"30, 50, 70, 100, "</formula1>
    </dataValidation>
    <dataValidation type="list" allowBlank="1" showInputMessage="1" showErrorMessage="1" sqref="I241:I242">
      <formula1>"70, 100, 130, 150"</formula1>
    </dataValidation>
    <dataValidation type="list" allowBlank="1" showInputMessage="1" showErrorMessage="1" sqref="I228 G207:G208 H189:I189 H196 G204:G205 G210:G211 H140:I140 I137:I138">
      <formula1>"100, "</formula1>
    </dataValidation>
    <dataValidation type="list" allowBlank="1" showInputMessage="1" showErrorMessage="1" sqref="H210 J189 I196 H204 H207 J140 J137:J138">
      <formula1>"200, "</formula1>
    </dataValidation>
    <dataValidation type="list" allowBlank="1" showInputMessage="1" showErrorMessage="1" sqref="F189 F180 F140">
      <formula1>"10, "</formula1>
    </dataValidation>
    <dataValidation type="list" allowBlank="1" showInputMessage="1" showErrorMessage="1" sqref="G189 G140">
      <formula1>"40, "</formula1>
    </dataValidation>
    <dataValidation type="list" allowBlank="1" showInputMessage="1" showErrorMessage="1" sqref="F186:G187">
      <formula1>"100, 150, 200, 250, "</formula1>
    </dataValidation>
    <dataValidation type="list" allowBlank="1" showInputMessage="1" showErrorMessage="1" sqref="H186:J187">
      <formula1>"300, 400, 500, "</formula1>
    </dataValidation>
    <dataValidation type="list" allowBlank="1" showInputMessage="1" showErrorMessage="1" sqref="G180:H180">
      <formula1>"20, "</formula1>
    </dataValidation>
    <dataValidation type="list" allowBlank="1" showInputMessage="1" showErrorMessage="1" sqref="I180:J181">
      <formula1>"10,20,30,40,50,60,70,80,90,100, 110,120,130,140,150,160,170,180,190,200, "</formula1>
    </dataValidation>
    <dataValidation type="list" allowBlank="1" showInputMessage="1" showErrorMessage="1" sqref="G174:G175">
      <formula1>"10, 20, 30, 40, 50, 60, 70"</formula1>
    </dataValidation>
    <dataValidation type="list" allowBlank="1" showInputMessage="1" showErrorMessage="1" sqref="H174:H175">
      <formula1>"20, 40, 50, 70, 90, 100, 110, 120"</formula1>
    </dataValidation>
    <dataValidation type="list" allowBlank="1" showInputMessage="1" showErrorMessage="1" sqref="I174:I175">
      <formula1>"30, 60, 80, 100, 140, 160, 180"</formula1>
    </dataValidation>
    <dataValidation type="list" allowBlank="1" showInputMessage="1" showErrorMessage="1" sqref="J174:J175">
      <formula1>"50, 80, 100, 150,  180, 200, 230, 250, "</formula1>
    </dataValidation>
    <dataValidation type="list" allowBlank="1" showInputMessage="1" showErrorMessage="1" sqref="F150:F151 F161:G162">
      <formula1>"10, 20, "</formula1>
    </dataValidation>
    <dataValidation type="list" allowBlank="1" showInputMessage="1" showErrorMessage="1" sqref="G150:G151 H161:H162">
      <formula1>"20, 30, "</formula1>
    </dataValidation>
    <dataValidation type="list" allowBlank="1" showInputMessage="1" showErrorMessage="1" sqref="I150:I151 J161:J162">
      <formula1>"40, 50, "</formula1>
    </dataValidation>
    <dataValidation type="list" allowBlank="1" showInputMessage="1" showErrorMessage="1" sqref="H150:H151 I161:I162">
      <formula1>"30, 40, "</formula1>
    </dataValidation>
    <dataValidation type="list" allowBlank="1" showInputMessage="1" showErrorMessage="1" sqref="J150:J151">
      <formula1>"50, 60, "</formula1>
    </dataValidation>
    <dataValidation type="list" allowBlank="1" showInputMessage="1" showErrorMessage="1" sqref="G117:G118 G126:G127 G79:G80 G109:G110 G97:G98 G88:G89">
      <formula1>"30, 40, 50, "</formula1>
    </dataValidation>
    <dataValidation type="list" allowBlank="1" showInputMessage="1" showErrorMessage="1" sqref="H117 H126 H109 H97 H88 H79">
      <formula1>"50, 60, 70, "</formula1>
    </dataValidation>
    <dataValidation type="list" allowBlank="1" showInputMessage="1" showErrorMessage="1" sqref="I117:I118 I126:I127 I109:I110 I97:I98 I88:I89 I79:I80">
      <formula1>"70, 80, 90, "</formula1>
    </dataValidation>
    <dataValidation type="list" allowBlank="1" showInputMessage="1" showErrorMessage="1" sqref="J117:J118 J126:J127 J109:J110 J97:J98 J88:J89 J79:J80">
      <formula1>"90, 100, "</formula1>
    </dataValidation>
    <dataValidation type="list" allowBlank="1" showInputMessage="1" showErrorMessage="1" sqref="I37:I56">
      <formula1>"10, 20, 30, 40, 50, "</formula1>
    </dataValidation>
    <dataValidation errorStyle="information" allowBlank="1" showInputMessage="1" showErrorMessage="1" promptTitle="Внимание!" prompt="Введите данные на листе &#10;&quot;Общие сведения&quot;" sqref="I16:J16 A9:A16 I9:J14 B15:F16 B9:F13 I15 E14:F14 G9:H16"/>
    <dataValidation type="list" allowBlank="1" showInputMessage="1" showErrorMessage="1" sqref="J37:J56">
      <formula1>"60, 70, 80, 90, 100, "</formula1>
    </dataValidation>
  </dataValidations>
  <hyperlinks>
    <hyperlink ref="B322:J322" location="'общие сведения'!B2" tooltip="Щелкните, чтобы перейти по ссылке" display="вернуться на лист 'общие сведения'"/>
    <hyperlink ref="B324:J324" location="ЭЗ!A1" tooltip="Щелкните, чтобы перейти по ссылке" display="в начало Экспертного заключения"/>
    <hyperlink ref="B307" location="'общие сведения'!C17" display="Фамилия, имя, отчество "/>
    <hyperlink ref="B310" location="'общие сведения'!G19" display="Муниципальное образование "/>
    <hyperlink ref="B310:D310" location="'общие сведения'!G21" tooltip="Щелкните, чтобы перейти по ссылке" display="Муниципальное образование "/>
    <hyperlink ref="B308:D308" location="'общие сведения'!C23" tooltip="Щелкните, чтобы перейти по ссылке" display="Место работы"/>
    <hyperlink ref="B309:D309" location="'общие сведения'!C26" tooltip="Щелкните, чтобы перейти по ссылке" display="Должность "/>
    <hyperlink ref="B311:D311" location="'общие сведения'!D34" tooltip="Щелкните, чтобы перейти по ссылке" display="Стаж педагогической работы"/>
    <hyperlink ref="B312:D312" location="'общие сведения'!D35" tooltip="Щелкните, чтобы перейти по ссылке" display="Наличие квалификационной категории"/>
    <hyperlink ref="B313:D313" location="'общие сведения'!I35" tooltip="Щелкните, чтобы перейти по ссылке" display="дата присвоения"/>
    <hyperlink ref="B314:D314" location="'общие сведения'!D37" tooltip="Щелкните, чтобы перейти по ссылке" display="Заявленная квалификационная категория"/>
    <hyperlink ref="B315:D315" location="'общие сведения'!C67" tooltip="Щелкните, чтобы перейти по ссылке" display="Председатель экспертной группы"/>
    <hyperlink ref="E316" location="'общие сведения'!C69" tooltip="Щелкните, чтобы перейти по ссылке" display="1)"/>
    <hyperlink ref="E317" location="'общие сведения'!C71" tooltip="Щелкните, чтобы перейти по ссылке" display="2)"/>
    <hyperlink ref="E318" location="'общие сведения'!C73" tooltip="Щелкните, чтобы перейти по ссылке" display="3)"/>
    <hyperlink ref="B316:D316" location="'общие сведения'!F65" tooltip="Щелкните, чтобы перейти по ссылке" display="Члены экспертной группы:"/>
    <hyperlink ref="B307:D307" location="'общие сведения'!C19" tooltip="Щелкните, чтобы перейти по ссылке" display="Фамилия, имя, отчество "/>
    <hyperlink ref="B319:E319" location="ЭЗ!H295" tooltip="Щелкните, чтобы перейти по ссылке" display="Всего набрано аттестуемым (cумма баллов)"/>
  </hyperlinks>
  <printOptions/>
  <pageMargins left="0.4724409448818898" right="0.2362204724409449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7" manualBreakCount="7">
    <brk id="57" max="8" man="1"/>
    <brk id="98" max="9" man="1"/>
    <brk id="140" max="9" man="1"/>
    <brk id="189" max="9" man="1"/>
    <brk id="213" max="9" man="1"/>
    <brk id="254" max="9" man="1"/>
    <brk id="304" max="255" man="1"/>
  </rowBreaks>
  <ignoredErrors>
    <ignoredError sqref="F143 F154:G154 F68 F10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2013-12-09T05:40:53Z</cp:lastPrinted>
  <dcterms:created xsi:type="dcterms:W3CDTF">2012-04-17T12:38:08Z</dcterms:created>
  <dcterms:modified xsi:type="dcterms:W3CDTF">2013-12-09T08:03:30Z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