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6605" windowHeight="9435" activeTab="0"/>
  </bookViews>
  <sheets>
    <sheet name="общие сведения" sheetId="1" r:id="rId1"/>
    <sheet name="ЭЗ" sheetId="2" r:id="rId2"/>
  </sheets>
  <definedNames>
    <definedName name="_72ч" localSheetId="0">'общие сведения'!$A$140</definedName>
    <definedName name="_72ч">#REF!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'ЭЗ'!$B$155</definedName>
    <definedName name="_vsego">'ЭЗ'!$H$281</definedName>
    <definedName name="_дпо" localSheetId="0">'общие сведения'!$A$144</definedName>
    <definedName name="_дпо">#REF!</definedName>
    <definedName name="_рек3" localSheetId="0">'общие сведения'!$A$146</definedName>
    <definedName name="_рек3">#REF!</definedName>
    <definedName name="data_kat">#REF!</definedName>
    <definedName name="dolgnost">#REF!</definedName>
    <definedName name="exp1">#REF!</definedName>
    <definedName name="exp2">#REF!</definedName>
    <definedName name="exp3">#REF!</definedName>
    <definedName name="fio">#REF!</definedName>
    <definedName name="g_o_m_r_1">#REF!</definedName>
    <definedName name="g_o_m_r_2">#REF!</definedName>
    <definedName name="kat_">#REF!</definedName>
    <definedName name="kat_z">#REF!</definedName>
    <definedName name="preds">#REF!</definedName>
    <definedName name="proverka">'ЭЗ'!$B$310:$I$324</definedName>
    <definedName name="rabota">#REF!</definedName>
    <definedName name="stag">#REF!</definedName>
    <definedName name="vsego">#REF!</definedName>
    <definedName name="вывод">#REF!</definedName>
    <definedName name="вывод1" localSheetId="0">'общие сведения'!$F$49</definedName>
    <definedName name="вывод1">#REF!</definedName>
    <definedName name="_xlnm.Print_Area" localSheetId="0">'общие сведения'!$A$3:$J$78</definedName>
    <definedName name="_xlnm.Print_Area" localSheetId="1">'ЭЗ'!$A$2:$I$308</definedName>
    <definedName name="рез_2" localSheetId="0">'общие сведения'!$A$60</definedName>
    <definedName name="рез_2">#REF!</definedName>
    <definedName name="рез_3" localSheetId="0">'общие сведения'!$A$61</definedName>
    <definedName name="рез_3">#REF!</definedName>
    <definedName name="рек_общ" localSheetId="0">'общие сведения'!$L$141</definedName>
    <definedName name="рек_общ">#REF!</definedName>
    <definedName name="рек2" localSheetId="0">'общие сведения'!$I$57</definedName>
    <definedName name="рек2">#REF!</definedName>
    <definedName name="рек3" localSheetId="0">'общие сведения'!$I$55</definedName>
    <definedName name="рек3">#REF!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- двойной щелчок левой кнопкой мыши по ячейке) 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</authors>
  <commentList>
    <comment ref="K28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159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G193" authorId="1">
      <text>
        <r>
          <rPr>
            <sz val="9"/>
            <rFont val="Tahoma"/>
            <family val="2"/>
          </rPr>
          <t>При прохождении стажировки представляются: 
 программа стажировки,
 приказ о направлении на стажировку
 справка, подтверждающая прохождение 50%  программы стажировки</t>
        </r>
      </text>
    </comment>
    <comment ref="H193" authorId="1">
      <text>
        <r>
          <rPr>
            <sz val="9"/>
            <rFont val="Tahoma"/>
            <family val="2"/>
          </rPr>
          <t xml:space="preserve">При прохождении стажировки представляются: 
 программа стажировки,
 приказ о направлении на стажировку
 справка, подтверждающая прохождение  </t>
        </r>
        <r>
          <rPr>
            <u val="single"/>
            <sz val="9"/>
            <rFont val="Tahoma"/>
            <family val="2"/>
          </rPr>
          <t xml:space="preserve">более 50%  </t>
        </r>
        <r>
          <rPr>
            <sz val="9"/>
            <rFont val="Tahoma"/>
            <family val="2"/>
          </rPr>
          <t xml:space="preserve">программы стажировки
</t>
        </r>
      </text>
    </comment>
    <comment ref="I193" authorId="1">
      <text>
        <r>
          <rPr>
            <sz val="9"/>
            <rFont val="Tahoma"/>
            <family val="2"/>
          </rPr>
          <t xml:space="preserve">При завершении стажировки представляются: 
 программа стажировки,
 приказ о направлении на стажировку
 документ о ее завершении (сертификат, удостоверение, справка)
</t>
        </r>
      </text>
    </comment>
  </commentList>
</comments>
</file>

<file path=xl/sharedStrings.xml><?xml version="1.0" encoding="utf-8"?>
<sst xmlns="http://schemas.openxmlformats.org/spreadsheetml/2006/main" count="786" uniqueCount="522">
  <si>
    <t>3-7 публ.- 20б.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</si>
  <si>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</si>
  <si>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</si>
  <si>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</si>
  <si>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</si>
  <si>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</si>
  <si>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</si>
  <si>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</si>
  <si>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</si>
  <si>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</si>
  <si>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</si>
  <si>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</si>
  <si>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</si>
  <si>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</si>
  <si>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</si>
  <si>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</si>
  <si>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</si>
  <si>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</si>
  <si>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</si>
  <si>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</si>
  <si>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 xml:space="preserve">  Дата заполнения экспертного заключения  </t>
  </si>
  <si>
    <t>60 - 100</t>
  </si>
  <si>
    <t>2 выст.- 60б.</t>
  </si>
  <si>
    <t>1 выст.- 50б.</t>
  </si>
  <si>
    <t>8 и более - 30б.</t>
  </si>
  <si>
    <t>1-2 публ.- 10б.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</si>
  <si>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</si>
  <si>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</si>
  <si>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</si>
  <si>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</si>
  <si>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</si>
  <si>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</si>
  <si>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</si>
  <si>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</si>
  <si>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</si>
  <si>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</si>
  <si>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</si>
  <si>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</si>
  <si>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</si>
  <si>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</si>
  <si>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</si>
  <si>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</si>
  <si>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</si>
  <si>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</si>
  <si>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</si>
  <si>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</si>
  <si>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</si>
  <si>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</si>
  <si>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</si>
  <si>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</si>
  <si>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</si>
  <si>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</si>
  <si>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</si>
  <si>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</si>
  <si>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</si>
  <si>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</si>
  <si>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</si>
  <si>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</si>
  <si>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</si>
  <si>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</si>
  <si>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</si>
  <si>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</si>
  <si>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</si>
  <si>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</si>
  <si>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</si>
  <si>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</si>
  <si>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</si>
  <si>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</si>
  <si>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</si>
  <si>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</si>
  <si>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</si>
  <si>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</si>
  <si>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</si>
  <si>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</si>
  <si>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</si>
  <si>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</si>
  <si>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</si>
  <si>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</si>
  <si>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</si>
  <si>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</si>
  <si>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</si>
  <si>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</si>
  <si>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</si>
  <si>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</si>
  <si>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</si>
  <si>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</si>
  <si>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</si>
  <si>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</si>
  <si>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</si>
  <si>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</si>
  <si>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</si>
  <si>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</si>
  <si>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</si>
  <si>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</si>
  <si>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</si>
  <si>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</si>
  <si>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</si>
  <si>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</si>
  <si>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</si>
  <si>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</si>
  <si>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</si>
  <si>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</si>
  <si>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</si>
  <si>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</si>
  <si>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</si>
  <si>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</si>
  <si>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</si>
  <si>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</si>
  <si>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</si>
  <si>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</si>
  <si>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</si>
  <si>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</si>
  <si>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</si>
  <si>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</si>
  <si>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</si>
  <si>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</si>
  <si>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</si>
  <si>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</si>
  <si>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</si>
  <si>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</si>
  <si>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</si>
  <si>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</si>
  <si>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</si>
  <si>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</si>
  <si>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</si>
  <si>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уровень</t>
  </si>
  <si>
    <t>Региональн.</t>
  </si>
  <si>
    <t>2.1.2.</t>
  </si>
  <si>
    <t>Федеральн.</t>
  </si>
  <si>
    <t>2.1.3.</t>
  </si>
  <si>
    <t>2.1.4.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</si>
  <si>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</si>
  <si>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</si>
  <si>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</si>
  <si>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</si>
  <si>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</si>
  <si>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</si>
  <si>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</si>
  <si>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</si>
  <si>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</si>
  <si>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</si>
  <si>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</si>
  <si>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</si>
  <si>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</si>
  <si>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</si>
  <si>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</si>
  <si>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</si>
  <si>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* Бонусный показатель</t>
  </si>
  <si>
    <t>Подтверждающие документы</t>
  </si>
  <si>
    <t>2.2.1.</t>
  </si>
  <si>
    <t>2.3.</t>
  </si>
  <si>
    <t>Подтверждающие 
документы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</si>
  <si>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</si>
  <si>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</si>
  <si>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</si>
  <si>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</si>
  <si>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</si>
  <si>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</si>
  <si>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</si>
  <si>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</si>
  <si>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</si>
  <si>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</si>
  <si>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</si>
  <si>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</si>
  <si>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</si>
  <si>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</si>
  <si>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</si>
  <si>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</si>
  <si>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</si>
  <si>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</si>
  <si>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</si>
  <si>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</si>
  <si>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</si>
  <si>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</si>
  <si>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</si>
  <si>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</si>
  <si>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</si>
  <si>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</si>
  <si>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</si>
  <si>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</si>
  <si>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</si>
  <si>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</si>
  <si>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</si>
  <si>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</si>
  <si>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</si>
  <si>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</si>
  <si>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</si>
  <si>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</si>
  <si>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года</t>
  </si>
  <si>
    <t>1 публ.- 50б.</t>
  </si>
  <si>
    <t>2 публ.- 60б.</t>
  </si>
  <si>
    <t>Уровень квалификации</t>
  </si>
  <si>
    <t>и выше</t>
  </si>
  <si>
    <t>3-7 выст- 20б.</t>
  </si>
  <si>
    <t>1-2 выст- 10б.</t>
  </si>
  <si>
    <t xml:space="preserve">Не 
обучается
</t>
  </si>
  <si>
    <t>Не 
обучается</t>
  </si>
  <si>
    <t>Материалы на сайте и их представле ние</t>
  </si>
  <si>
    <t>нет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</si>
  <si>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</si>
  <si>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</si>
  <si>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</si>
  <si>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</si>
  <si>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 xml:space="preserve">10 - 50 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</si>
  <si>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</si>
  <si>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</si>
  <si>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</si>
  <si>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</si>
  <si>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</si>
  <si>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</si>
  <si>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</si>
  <si>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</si>
  <si>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</si>
  <si>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</si>
  <si>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</si>
  <si>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</si>
  <si>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</si>
  <si>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</si>
  <si>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</si>
  <si>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</si>
  <si>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</si>
  <si>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</si>
  <si>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</si>
  <si>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</si>
  <si>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</si>
  <si>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</si>
  <si>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</si>
  <si>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</si>
  <si>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</si>
  <si>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</si>
  <si>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</si>
  <si>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</si>
  <si>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</si>
  <si>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</si>
  <si>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</si>
  <si>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</si>
  <si>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</si>
  <si>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</si>
  <si>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</si>
  <si>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</si>
  <si>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</si>
  <si>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</si>
  <si>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</si>
  <si>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</si>
  <si>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</si>
  <si>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</si>
  <si>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</si>
  <si>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</si>
  <si>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</si>
  <si>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</si>
  <si>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</si>
  <si>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</si>
  <si>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</si>
  <si>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</si>
  <si>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</si>
  <si>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</si>
  <si>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</si>
  <si>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</si>
  <si>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</si>
  <si>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</si>
  <si>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</si>
  <si>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10-200</t>
  </si>
  <si>
    <t>активно распространяют собственный опыт в области повышения качества образования и воспитания 
(п. 31).</t>
  </si>
  <si>
    <t>?</t>
  </si>
  <si>
    <t>2.1.8.</t>
  </si>
  <si>
    <t>2.1.9.</t>
  </si>
  <si>
    <t xml:space="preserve">
Не участвует</t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</si>
  <si>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</si>
  <si>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Грамоты, дипломы, благодарности и др., выписки из приказов</t>
  </si>
  <si>
    <t>Продуктивность и эффективность  образовательной деятельности</t>
  </si>
  <si>
    <t>Нет</t>
  </si>
  <si>
    <t>с заключением ознакомлен(а)  и согласен (согласна) / не согласен (не согласна)</t>
  </si>
  <si>
    <t>3.1.1.</t>
  </si>
  <si>
    <t>3.1.2.</t>
  </si>
  <si>
    <t>3.1.3.</t>
  </si>
  <si>
    <t>(баллы не суммируются)</t>
  </si>
  <si>
    <t>3.1.4.</t>
  </si>
  <si>
    <t>Истринский</t>
  </si>
  <si>
    <t>3.1.6.</t>
  </si>
  <si>
    <t>100-250</t>
  </si>
  <si>
    <t>300-500</t>
  </si>
  <si>
    <t>сентября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</si>
  <si>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</si>
  <si>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</si>
  <si>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</si>
  <si>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</si>
  <si>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</si>
  <si>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</si>
  <si>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</si>
  <si>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</si>
  <si>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</si>
  <si>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</si>
  <si>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</si>
  <si>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</si>
  <si>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</si>
  <si>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</si>
  <si>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/^\ рекомендации</t>
  </si>
  <si>
    <t>Эксперт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</si>
  <si>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</si>
  <si>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</si>
  <si>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оставить строку пустой, сортировать от К2 до N23 по алфавиту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</si>
  <si>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</si>
  <si>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Название технологии</t>
  </si>
  <si>
    <t>(Владеет современными образовательными 
технологиями / методиками и эффективно 
применяет их в профессиональной деятельности)
см. Приложение 1 и Приложение 2</t>
  </si>
  <si>
    <t>0</t>
  </si>
  <si>
    <t>10-30</t>
  </si>
  <si>
    <r>
      <t>Выступления на научно-практических конференциях, педагогических чтениях,  семинарах, секциях МО/ГМО/РМО</t>
    </r>
    <r>
      <rPr>
        <sz val="10"/>
        <rFont val="Times New Roman"/>
        <family val="1"/>
      </rPr>
      <t xml:space="preserve">  (за исключением вопросов организационного характера) </t>
    </r>
    <r>
      <rPr>
        <sz val="11"/>
        <rFont val="Times New Roman"/>
        <family val="1"/>
      </rPr>
      <t xml:space="preserve"> и др.      </t>
    </r>
    <r>
      <rPr>
        <i/>
        <sz val="10"/>
        <rFont val="Times New Roman"/>
        <family val="1"/>
      </rPr>
      <t xml:space="preserve"> (см. Приложение 3)</t>
    </r>
  </si>
  <si>
    <t>Не 
участвует</t>
  </si>
  <si>
    <t>Муниципал.</t>
  </si>
  <si>
    <t>Федеральн. и</t>
  </si>
  <si>
    <t>междунар.ур.</t>
  </si>
  <si>
    <t>3-7выст-  40б.</t>
  </si>
  <si>
    <t>8 и более - 50б.</t>
  </si>
  <si>
    <r>
      <t xml:space="preserve">Научные, 
научно-методические и учебно-методические публикации, в т.ч. в элек- тронной версии на сайте профильных издательств </t>
    </r>
    <r>
      <rPr>
        <i/>
        <sz val="10"/>
        <rFont val="Times New Roman"/>
        <family val="1"/>
      </rPr>
      <t xml:space="preserve">
(см. Приложение 3)</t>
    </r>
  </si>
  <si>
    <t>3-7 публ.- 40б.</t>
  </si>
  <si>
    <t>1 комис/жюри - 10б.</t>
  </si>
  <si>
    <t>1 комис/жюри - 30б.</t>
  </si>
  <si>
    <t>1 комис/жюри - 50б.</t>
  </si>
  <si>
    <t>1 комис/жюри - 80б.</t>
  </si>
  <si>
    <t>2 комис/жюри - 20б.</t>
  </si>
  <si>
    <t>2 комис/жюри - 40б.</t>
  </si>
  <si>
    <t>2 комис/жюри - 60б.</t>
  </si>
  <si>
    <t>2 комис/жюри - 90б.</t>
  </si>
  <si>
    <t>3 и более - 100</t>
  </si>
  <si>
    <r>
      <t>Подтверждающие документы:</t>
    </r>
    <r>
      <rPr>
        <i/>
        <sz val="10"/>
        <rFont val="Times New Roman"/>
        <family val="1"/>
      </rPr>
      <t xml:space="preserve">  
Копии приказов, справки</t>
    </r>
  </si>
  <si>
    <t>2.1.10.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</si>
  <si>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</si>
  <si>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Выписки из приказов</t>
  </si>
  <si>
    <t>Муниципал. уровень</t>
  </si>
  <si>
    <t xml:space="preserve">
Программа 
ВПО/ ПП/СТ освоена полностью
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</si>
  <si>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 xml:space="preserve">(см. Приложение 5) </t>
    </r>
  </si>
  <si>
    <t>Обучение в аспирантуре, соискатель- ство</t>
  </si>
  <si>
    <t>Наличие степени кандидата наук, звания доцента</t>
  </si>
  <si>
    <t>Наличие степени доктора  
наук, звания профессора</t>
  </si>
  <si>
    <t>3.1.7.</t>
  </si>
  <si>
    <t>3.1.8.</t>
  </si>
  <si>
    <t>« __ » ___________  20__г.</t>
  </si>
  <si>
    <t xml:space="preserve">Экспертное заключение
  </t>
  </si>
  <si>
    <t>Председатель 
экспертной группы</t>
  </si>
  <si>
    <t>1 год – 300 б.
2 года – 400 б.
3 и более – 500 б.</t>
  </si>
  <si>
    <r>
      <t>Обучение 
на 1-2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  
на 1-м курсе ПП</t>
    </r>
    <r>
      <rPr>
        <sz val="3"/>
        <rFont val="Times New Roman"/>
        <family val="1"/>
      </rPr>
      <t xml:space="preserve">
 </t>
    </r>
    <r>
      <rPr>
        <sz val="10"/>
        <rFont val="Times New Roman"/>
        <family val="1"/>
      </rPr>
      <t>Освоено менее 50% программы СТ</t>
    </r>
  </si>
  <si>
    <r>
      <t>Обучение
на 3-4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
 на 2-м курсе ПП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Освоено более 50% программы СТ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</si>
  <si>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</t>
    </r>
    <r>
      <rPr>
        <sz val="3"/>
        <rFont val="Times New Roman"/>
        <family val="1"/>
      </rPr>
      <t xml:space="preserve">
 </t>
    </r>
    <r>
      <rPr>
        <sz val="11"/>
        <rFont val="Times New Roman"/>
        <family val="1"/>
      </rPr>
      <t>-  профессиональная переподготовка (ПП) *</t>
    </r>
    <r>
      <rPr>
        <sz val="3"/>
        <rFont val="Times New Roman"/>
        <family val="1"/>
      </rPr>
      <t xml:space="preserve">
 </t>
    </r>
    <r>
      <rPr>
        <sz val="11"/>
        <rFont val="Times New Roman"/>
        <family val="1"/>
      </rPr>
      <t>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</si>
  <si>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+
2. Инвариант кафедральный  
+
3.Вариативные программы курсов</t>
  </si>
  <si>
    <t>1 выст.- 80б.</t>
  </si>
  <si>
    <t>2 выст.- 90б.</t>
  </si>
  <si>
    <t>1-2 выст- 30б.</t>
  </si>
  <si>
    <t>30-50</t>
  </si>
  <si>
    <t>80-100</t>
  </si>
  <si>
    <t>3и более -100б.</t>
  </si>
  <si>
    <t>1-2 публ.- 30б.</t>
  </si>
  <si>
    <t>1 публ.- 80б.</t>
  </si>
  <si>
    <t>2 публ.- 90б.</t>
  </si>
  <si>
    <r>
      <rPr>
        <i/>
        <sz val="9"/>
        <rFont val="Times New Roman"/>
        <family val="1"/>
      </rPr>
      <t>1 выезд – 100 б.
2-3 выезда  – 150 б.
4-6 выездов – 200 б.
7 и более  – 250 б</t>
    </r>
    <r>
      <rPr>
        <sz val="9"/>
        <rFont val="Times New Roman"/>
        <family val="1"/>
      </rPr>
      <t>.</t>
    </r>
  </si>
  <si>
    <t xml:space="preserve">Муниципальное образовательное учреждение …. … 
(для редактирования - двойной щелчок левой кнопкой мыши по ячейке) </t>
  </si>
  <si>
    <t xml:space="preserve"> --  кол-во символов в наименовании ОУ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</si>
  <si>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</si>
  <si>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</si>
  <si>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да,нет  или нет,нет -дать рекомендацию</t>
  </si>
  <si>
    <t xml:space="preserve">Получить  дополнительное профессиональное образование по направлению  "Образование и педагогика"   </t>
  </si>
  <si>
    <t>данет</t>
  </si>
  <si>
    <t xml:space="preserve">на педагога дополнительного образования, </t>
  </si>
  <si>
    <t>(не более100 баллов за одну
технологию/ методику)</t>
  </si>
  <si>
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</si>
  <si>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требованиям, предъявляемым к заявленной</t>
  </si>
  <si>
    <t>педагога дополнительного образования</t>
  </si>
  <si>
    <r>
      <t>4 и более - 80б</t>
    </r>
    <r>
      <rPr>
        <sz val="9"/>
        <rFont val="Times New Roman"/>
        <family val="1"/>
      </rPr>
      <t>.</t>
    </r>
  </si>
  <si>
    <r>
      <t>3 выст.- 70б</t>
    </r>
    <r>
      <rPr>
        <sz val="9"/>
        <rFont val="Times New Roman"/>
        <family val="1"/>
      </rPr>
      <t>.</t>
    </r>
  </si>
  <si>
    <t>50-80</t>
  </si>
  <si>
    <t>3 публ.- 70б.</t>
  </si>
  <si>
    <t>1-2 меропр.-10</t>
  </si>
  <si>
    <t>3-7 меропр.-20</t>
  </si>
  <si>
    <t>1-2 меропр.-30</t>
  </si>
  <si>
    <t>3-7 меропр.-40</t>
  </si>
  <si>
    <t>1 меропр.-50б.</t>
  </si>
  <si>
    <t>2 меропр.-60б.</t>
  </si>
  <si>
    <t>1 меропр.-80б.</t>
  </si>
  <si>
    <t>2 меропр.-90б.</t>
  </si>
  <si>
    <t>3 меропр.-70б.</t>
  </si>
  <si>
    <t>Не проводит</t>
  </si>
  <si>
    <t>Не
 участвует</t>
  </si>
  <si>
    <r>
      <t xml:space="preserve">Подтверждающие документы:
</t>
    </r>
    <r>
      <rPr>
        <i/>
        <sz val="10"/>
        <rFont val="Times New Roman"/>
        <family val="1"/>
      </rPr>
      <t>Сертификаты, справки, копиии приказов,   программы конференций, семинаров и др.</t>
    </r>
  </si>
  <si>
    <r>
      <t xml:space="preserve">Участие в проектно-исследовательской, опытно-экспериментальной и др. научной деятельности*   </t>
    </r>
    <r>
      <rPr>
        <i/>
        <sz val="10"/>
        <rFont val="Times New Roman"/>
        <family val="1"/>
      </rPr>
      <t xml:space="preserve"> 
(см. Приложение 3)</t>
    </r>
  </si>
  <si>
    <r>
      <t xml:space="preserve">Подтверждающие документы:
</t>
    </r>
    <r>
      <rPr>
        <i/>
        <sz val="10"/>
        <rFont val="Times New Roman"/>
        <family val="1"/>
      </rPr>
      <t>Документы, подтверждающие  участие в работе КБОУ (кафедрального базового обр. учреждения), эксперимент.  площадок, лабораторий, центров и др.</t>
    </r>
  </si>
  <si>
    <t>3г. и более - 30б.</t>
  </si>
  <si>
    <t>1-й год - 10б.</t>
  </si>
  <si>
    <t>2-й год - 20б.</t>
  </si>
  <si>
    <t>1-й год - 30б.</t>
  </si>
  <si>
    <t>2-й год -  40б.</t>
  </si>
  <si>
    <t>2-й год - 60б.</t>
  </si>
  <si>
    <t>1-й год .- 50б.</t>
  </si>
  <si>
    <t>1-й год - 80б.</t>
  </si>
  <si>
    <t>2-й год - 90б.</t>
  </si>
  <si>
    <t>3г. и более -100б.</t>
  </si>
  <si>
    <r>
      <t>3-й год - 70б</t>
    </r>
    <r>
      <rPr>
        <sz val="9"/>
        <rFont val="Times New Roman"/>
        <family val="1"/>
      </rPr>
      <t>.</t>
    </r>
  </si>
  <si>
    <r>
      <t>4г.  и более - 80б</t>
    </r>
    <r>
      <rPr>
        <sz val="9"/>
        <rFont val="Times New Roman"/>
        <family val="1"/>
      </rPr>
      <t>.</t>
    </r>
  </si>
  <si>
    <t>3 комис/жюри - 70б.</t>
  </si>
  <si>
    <t>Уровень 
УДО</t>
  </si>
  <si>
    <t xml:space="preserve">Не руководит
</t>
  </si>
  <si>
    <t>Копии приказов, справки</t>
  </si>
  <si>
    <t>Не участвует</t>
  </si>
  <si>
    <t>Международ.</t>
  </si>
  <si>
    <t>1меропр.-120б</t>
  </si>
  <si>
    <t>3и более -150б.</t>
  </si>
  <si>
    <t>2меропр.-130б</t>
  </si>
  <si>
    <t>120-150</t>
  </si>
  <si>
    <t>Подтверж-  дающие документы</t>
  </si>
  <si>
    <r>
      <t xml:space="preserve">Обеспечение выполнения дополнительной образо- вательной программы
</t>
    </r>
    <r>
      <rPr>
        <i/>
        <sz val="10"/>
        <rFont val="Times New Roman"/>
        <family val="1"/>
      </rPr>
      <t xml:space="preserve"> (см. Приложение 6)</t>
    </r>
  </si>
  <si>
    <t>Материалы мониторинга, отчеты  и др.</t>
  </si>
  <si>
    <t xml:space="preserve">Справка зам. директора о выполнении программы
</t>
  </si>
  <si>
    <t>Не прово-дится</t>
  </si>
  <si>
    <t>Обеспечивается 
не в полном объеме</t>
  </si>
  <si>
    <t>Обеспечивается 
в полном объеме</t>
  </si>
  <si>
    <t>Не обеспеч.</t>
  </si>
  <si>
    <t xml:space="preserve">Муниципальный/
зональный/ районный ур.
</t>
  </si>
  <si>
    <t>Опыт представлен на сайте УДО</t>
  </si>
  <si>
    <t>Опыт представлен на различных профессион. сайтах</t>
  </si>
  <si>
    <t>Опыт представл. на собственных странице/ блоге</t>
  </si>
  <si>
    <r>
      <t xml:space="preserve">Опыт представл. на собственном </t>
    </r>
    <r>
      <rPr>
        <sz val="9"/>
        <rFont val="Times New Roman"/>
        <family val="1"/>
      </rPr>
      <t>профессио- нальном сайте</t>
    </r>
  </si>
  <si>
    <t>Освоение индивидуал. программы повышения квалификации в полном объеме:</t>
  </si>
  <si>
    <r>
      <t>Проведение открытых занятий,  мероприятий, мастер-классов и др.</t>
    </r>
    <r>
      <rPr>
        <i/>
        <sz val="10"/>
        <rFont val="Times New Roman"/>
        <family val="1"/>
      </rPr>
      <t xml:space="preserve">
(см. Приложение 3)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
Сертификаты и др.</t>
    </r>
  </si>
  <si>
    <t>72 - 143 ч.</t>
  </si>
  <si>
    <t>144 - 216 ч.</t>
  </si>
  <si>
    <t>Квалификационные аттестаты региональной сетевой системы повышения квалификации, документы гос. образца учреждений, имеющих лицензию на право реализации программ доп. проф. образования, 
справки об обучении</t>
  </si>
  <si>
    <t>1-2 мер.-10</t>
  </si>
  <si>
    <t>Нет публика- ций</t>
  </si>
  <si>
    <r>
      <t>Подтверждающие документы:</t>
    </r>
    <r>
      <rPr>
        <i/>
        <sz val="10"/>
        <rFont val="Times New Roman"/>
        <family val="1"/>
      </rPr>
      <t xml:space="preserve">  Оригиналы публикаций или ксерокопии титульного листа печатного издания, интернет-публикации с отзывом (рецензией), ксерокопия страницы «содержание» сборника, в котором помещена публикация</t>
    </r>
  </si>
  <si>
    <r>
      <t xml:space="preserve">Руководство методичес-  
кими объединениями *
</t>
    </r>
    <r>
      <rPr>
        <i/>
        <sz val="10"/>
        <rFont val="Times New Roman"/>
        <family val="1"/>
      </rPr>
      <t>(см. Приложение 6)</t>
    </r>
  </si>
  <si>
    <t xml:space="preserve"> </t>
  </si>
  <si>
    <r>
      <t>Подтвержд. документы:</t>
    </r>
    <r>
      <rPr>
        <i/>
        <sz val="10"/>
        <rFont val="Times New Roman"/>
        <family val="1"/>
      </rPr>
      <t xml:space="preserve">
Грамоты, дипломы, сертификаты, приказы либо их копии, справки и др.</t>
    </r>
  </si>
  <si>
    <t>3-7 мер.-20</t>
  </si>
  <si>
    <t>(баллы  суммируются)</t>
  </si>
  <si>
    <t xml:space="preserve">Результаты участия обучающихся/ воспитан- ников в соревнованиях
</t>
  </si>
  <si>
    <t>Уровень УДО</t>
  </si>
  <si>
    <t xml:space="preserve">Муниципал.
уровень 
</t>
  </si>
  <si>
    <t xml:space="preserve"> Региональн.,  зональный ур
</t>
  </si>
  <si>
    <t>Международ.уровень</t>
  </si>
  <si>
    <t>Чемпионат России, первен- ство России (молодежь, юниоры, стар- шие юниоры), финал Спарта- киады уча- щихся, финал всероссийских соревнований среди спор- тивных школ, официальные всероссийские соревнования (вкл.в Единый календарный план) в соста- ве сборной команды субъекта РФ</t>
  </si>
  <si>
    <r>
      <t xml:space="preserve">(см. Приложение 6) </t>
    </r>
    <r>
      <rPr>
        <i/>
        <sz val="3"/>
        <rFont val="Times New Roman"/>
        <family val="1"/>
      </rPr>
      <t xml:space="preserve">
 </t>
    </r>
    <r>
      <rPr>
        <b/>
        <i/>
        <sz val="10"/>
        <rFont val="Times New Roman"/>
        <family val="1"/>
      </rPr>
      <t xml:space="preserve">Подтвержд.документы:
</t>
    </r>
    <r>
      <rPr>
        <i/>
        <sz val="10"/>
        <rFont val="Times New Roman"/>
        <family val="1"/>
      </rPr>
      <t>Грамоты, дипломы или др.  документы, подтверждаю- щие победы, призовые места и участие</t>
    </r>
    <r>
      <rPr>
        <b/>
        <i/>
        <sz val="10"/>
        <rFont val="Times New Roman"/>
        <family val="1"/>
      </rPr>
      <t xml:space="preserve">
</t>
    </r>
  </si>
  <si>
    <r>
      <t xml:space="preserve"> I-III места </t>
    </r>
    <r>
      <rPr>
        <sz val="9"/>
        <rFont val="Times New Roman"/>
        <family val="1"/>
      </rPr>
      <t xml:space="preserve">
1-3 чел.- 10б.
4-6 чел.- 20б.
7 и более - 30б.</t>
    </r>
  </si>
  <si>
    <r>
      <t xml:space="preserve">  I-III места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1-3 чел.- 80б.
4-6 чел. - 90б.
7 и более - 100б</t>
    </r>
  </si>
  <si>
    <r>
      <t xml:space="preserve">  I-III места </t>
    </r>
    <r>
      <rPr>
        <sz val="9"/>
        <rFont val="Times New Roman"/>
        <family val="1"/>
      </rPr>
      <t xml:space="preserve">
1-3 чел.- 170б.
4-6 чел.- 180б.
7-9 чел.- 190б.
10и более-200</t>
    </r>
  </si>
  <si>
    <r>
      <t xml:space="preserve">  I-III места </t>
    </r>
    <r>
      <rPr>
        <sz val="9"/>
        <rFont val="Times New Roman"/>
        <family val="1"/>
      </rPr>
      <t xml:space="preserve">
1-3 чел.- 280б.
4-6 чел.- 290б.
7 и более- 300б</t>
    </r>
  </si>
  <si>
    <r>
      <t xml:space="preserve">  I-III места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1-3 чел.- 380б.
4-6 чел.- 390б.
7 и более- 400б</t>
    </r>
  </si>
  <si>
    <r>
      <rPr>
        <sz val="9"/>
        <rFont val="Times New Roman"/>
        <family val="1"/>
      </rPr>
      <t xml:space="preserve"> </t>
    </r>
    <r>
      <rPr>
        <i/>
        <u val="single"/>
        <sz val="9"/>
        <rFont val="Times New Roman"/>
        <family val="1"/>
      </rPr>
      <t>IV-VI места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1-3 чел.- 50б.
4-6 чел.- 60б.
7 и более- 70б</t>
    </r>
  </si>
  <si>
    <r>
      <rPr>
        <sz val="9"/>
        <rFont val="Times New Roman"/>
        <family val="1"/>
      </rPr>
      <t xml:space="preserve">  </t>
    </r>
    <r>
      <rPr>
        <i/>
        <u val="single"/>
        <sz val="9"/>
        <rFont val="Times New Roman"/>
        <family val="1"/>
      </rPr>
      <t xml:space="preserve">IV-VI места </t>
    </r>
    <r>
      <rPr>
        <sz val="9"/>
        <rFont val="Times New Roman"/>
        <family val="1"/>
      </rPr>
      <t xml:space="preserve">
1-3 чел.- 140б.
4-6 чел.- 150б.
7 и более -160</t>
    </r>
  </si>
  <si>
    <r>
      <rPr>
        <sz val="9"/>
        <rFont val="Times New Roman"/>
        <family val="1"/>
      </rPr>
      <t xml:space="preserve">  </t>
    </r>
    <r>
      <rPr>
        <i/>
        <u val="single"/>
        <sz val="9"/>
        <rFont val="Times New Roman"/>
        <family val="1"/>
      </rPr>
      <t xml:space="preserve">IV-VI места </t>
    </r>
    <r>
      <rPr>
        <sz val="9"/>
        <rFont val="Times New Roman"/>
        <family val="1"/>
      </rPr>
      <t xml:space="preserve">
1-3 чел.- 250б.
4-6 чел.- 260б.
7 и более- 270б</t>
    </r>
  </si>
  <si>
    <r>
      <rPr>
        <sz val="9"/>
        <rFont val="Times New Roman"/>
        <family val="1"/>
      </rPr>
      <t xml:space="preserve">  </t>
    </r>
    <r>
      <rPr>
        <i/>
        <u val="single"/>
        <sz val="9"/>
        <rFont val="Times New Roman"/>
        <family val="1"/>
      </rPr>
      <t xml:space="preserve">IV-VI места </t>
    </r>
    <r>
      <rPr>
        <sz val="9"/>
        <rFont val="Times New Roman"/>
        <family val="1"/>
      </rPr>
      <t xml:space="preserve">
1-3 чел.- 350б.
4-6 чел.- 360б.
7 и более- 370б</t>
    </r>
  </si>
  <si>
    <t xml:space="preserve"> Примечание: 
баллы за участие даются только при отсутствии победителей и призеров</t>
  </si>
  <si>
    <r>
      <t xml:space="preserve">  VII-X места </t>
    </r>
    <r>
      <rPr>
        <sz val="9"/>
        <rFont val="Times New Roman"/>
        <family val="1"/>
      </rPr>
      <t xml:space="preserve">
1-3 чел.- 20 б.
4-6 чел.- 30 б.
7 и более- 40б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Участие - 10б.</t>
    </r>
  </si>
  <si>
    <r>
      <rPr>
        <sz val="9"/>
        <rFont val="Times New Roman"/>
        <family val="1"/>
      </rPr>
      <t xml:space="preserve">  </t>
    </r>
    <r>
      <rPr>
        <i/>
        <u val="single"/>
        <sz val="9"/>
        <rFont val="Times New Roman"/>
        <family val="1"/>
      </rPr>
      <t xml:space="preserve">VII-X места </t>
    </r>
    <r>
      <rPr>
        <sz val="9"/>
        <rFont val="Times New Roman"/>
        <family val="1"/>
      </rPr>
      <t xml:space="preserve">
1-3 чел.- 110б.
4-6 чел.- 120б.
7 и более - 130</t>
    </r>
    <r>
      <rPr>
        <sz val="3"/>
        <rFont val="Times New Roman"/>
        <family val="1"/>
      </rPr>
      <t xml:space="preserve">
         </t>
    </r>
    <r>
      <rPr>
        <i/>
        <sz val="9"/>
        <rFont val="Times New Roman"/>
        <family val="1"/>
      </rPr>
      <t>Участие -  100б.</t>
    </r>
    <r>
      <rPr>
        <sz val="9"/>
        <rFont val="Times New Roman"/>
        <family val="1"/>
      </rPr>
      <t xml:space="preserve">
</t>
    </r>
  </si>
  <si>
    <r>
      <t xml:space="preserve">  VII-X места </t>
    </r>
    <r>
      <rPr>
        <sz val="9"/>
        <rFont val="Times New Roman"/>
        <family val="1"/>
      </rPr>
      <t xml:space="preserve">
1-3 чел.- 220б.
4-6 чел.- 230б.
7 и более- 240б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Участие - 200б.</t>
    </r>
  </si>
  <si>
    <r>
      <rPr>
        <sz val="9"/>
        <rFont val="Times New Roman"/>
        <family val="1"/>
      </rPr>
      <t xml:space="preserve">  </t>
    </r>
    <r>
      <rPr>
        <i/>
        <u val="single"/>
        <sz val="9"/>
        <rFont val="Times New Roman"/>
        <family val="1"/>
      </rPr>
      <t xml:space="preserve">VII-X места </t>
    </r>
    <r>
      <rPr>
        <sz val="9"/>
        <rFont val="Times New Roman"/>
        <family val="1"/>
      </rPr>
      <t xml:space="preserve">
1-3 чел.- 320б.
4-6 чел.- 330б.
7 и более- 340б</t>
    </r>
    <r>
      <rPr>
        <sz val="3"/>
        <rFont val="Times New Roman"/>
        <family val="1"/>
      </rPr>
      <t xml:space="preserve">
</t>
    </r>
    <r>
      <rPr>
        <i/>
        <sz val="3"/>
        <rFont val="Times New Roman"/>
        <family val="1"/>
      </rPr>
      <t xml:space="preserve">
 </t>
    </r>
    <r>
      <rPr>
        <i/>
        <sz val="9"/>
        <rFont val="Times New Roman"/>
        <family val="1"/>
      </rPr>
      <t>Участие - 300б.</t>
    </r>
    <r>
      <rPr>
        <sz val="9"/>
        <rFont val="Times New Roman"/>
        <family val="1"/>
      </rPr>
      <t xml:space="preserve">
</t>
    </r>
  </si>
  <si>
    <t xml:space="preserve">Чемпионаты и первенства субъектов Российской Федерации, турниры различных уровней </t>
  </si>
  <si>
    <t>Низкий уровень</t>
  </si>
  <si>
    <t>Средний уровень</t>
  </si>
  <si>
    <t>Высокий уровень</t>
  </si>
  <si>
    <r>
      <t xml:space="preserve">Участие в деятельности судейских бригад, экспертных комиссий, апел-  
ляционных комиссий, аттестационных комиссий (до 2011 г.), профессиональ- ных ассоциаций,  жюри профессиональ- ных конкурсов, жюри конкурсов обучающихся/воспитанников, постоянно действующих семинарах и др. 
</t>
    </r>
    <r>
      <rPr>
        <i/>
        <sz val="10"/>
        <rFont val="Times New Roman"/>
        <family val="1"/>
      </rPr>
      <t>(см. Приложение 3)</t>
    </r>
  </si>
  <si>
    <r>
      <t xml:space="preserve">Обеспечение сохранности контингента обучающихся/ воспитанников
</t>
    </r>
    <r>
      <rPr>
        <i/>
        <sz val="10"/>
        <rFont val="Times New Roman"/>
        <family val="1"/>
      </rPr>
      <t xml:space="preserve">(см. Приложение 6 и 7)
</t>
    </r>
    <r>
      <rPr>
        <b/>
        <i/>
        <sz val="10"/>
        <rFont val="Times New Roman"/>
        <family val="1"/>
      </rPr>
      <t xml:space="preserve">Подтвержд. докум.: </t>
    </r>
    <r>
      <rPr>
        <i/>
        <sz val="10"/>
        <rFont val="Times New Roman"/>
        <family val="1"/>
      </rPr>
      <t>Списочный состав журнала обучающихся по годам обучения в межаттестационный период, результаты внутреннего  контроля, отчеты</t>
    </r>
  </si>
  <si>
    <t>Проводится
 периодически</t>
  </si>
  <si>
    <t>Проводится 
систематически</t>
  </si>
  <si>
    <r>
      <t xml:space="preserve">Мониторинг эффектив-  ности физкультурно-оздоровительной работы
</t>
    </r>
    <r>
      <rPr>
        <i/>
        <sz val="10"/>
        <rFont val="Times New Roman"/>
        <family val="1"/>
      </rPr>
      <t xml:space="preserve"> (см. Приложение 6)</t>
    </r>
  </si>
  <si>
    <r>
      <t>Наличие почетных званий детского коллектива*</t>
    </r>
    <r>
      <rPr>
        <sz val="10"/>
        <rFont val="Times New Roman"/>
        <family val="1"/>
      </rPr>
      <t xml:space="preserve">
 </t>
    </r>
    <r>
      <rPr>
        <i/>
        <sz val="10"/>
        <rFont val="Times New Roman"/>
        <family val="1"/>
      </rPr>
      <t>(см. Приложение 8)</t>
    </r>
    <r>
      <rPr>
        <b/>
        <i/>
        <sz val="10"/>
        <rFont val="Times New Roman"/>
        <family val="1"/>
      </rPr>
      <t xml:space="preserve">
</t>
    </r>
  </si>
  <si>
    <t>Оригинал/копия приказов Мин.образования, Мин. культуры (федерального и регионального уровней) о присуждении почетного звания.</t>
  </si>
  <si>
    <t>Да</t>
  </si>
  <si>
    <t>3.1.5.</t>
  </si>
  <si>
    <t>3.1.10.</t>
  </si>
  <si>
    <t>Не 
ведется</t>
  </si>
  <si>
    <t>Ведется эпизодически</t>
  </si>
  <si>
    <t>Ведется системно, комплексно</t>
  </si>
  <si>
    <t xml:space="preserve">Планы работ, программы мероприятий, копии приказов, отчеты и др. </t>
  </si>
  <si>
    <r>
      <t xml:space="preserve">Организация  и проведе- ние физкультурно-оздоро- вительных мероприятий во внеучебное  время
</t>
    </r>
    <r>
      <rPr>
        <i/>
        <sz val="10"/>
        <rFont val="Times New Roman"/>
        <family val="1"/>
      </rPr>
      <t xml:space="preserve"> (см. Приложение 6)</t>
    </r>
  </si>
  <si>
    <r>
      <t xml:space="preserve">Организация и проведение оздоровительных и физ- 
культурных мероприятий в каникулярное время
</t>
    </r>
    <r>
      <rPr>
        <i/>
        <sz val="10"/>
        <rFont val="Times New Roman"/>
        <family val="1"/>
      </rPr>
      <t xml:space="preserve"> (см. Приложение 6)</t>
    </r>
  </si>
  <si>
    <r>
      <t xml:space="preserve">Организация работы спортивно-оздоровитель-
ных лагерей
</t>
    </r>
    <r>
      <rPr>
        <i/>
        <sz val="10"/>
        <rFont val="Times New Roman"/>
        <family val="1"/>
      </rPr>
      <t xml:space="preserve"> (см. Приложение 6)</t>
    </r>
  </si>
  <si>
    <t>3.1.9.</t>
  </si>
  <si>
    <r>
      <t xml:space="preserve">Организация реабилита- 
ционной работы с обучаю- 
щимися/воспитанниками, имеющими отклонения в здоровье и слабую физическую подготовку
</t>
    </r>
    <r>
      <rPr>
        <i/>
        <sz val="10"/>
        <rFont val="Times New Roman"/>
        <family val="1"/>
      </rPr>
      <t xml:space="preserve"> (см. Приложение 6)</t>
    </r>
  </si>
  <si>
    <t>Приказы/копии приказов, справки  и др. подтвержд. документы</t>
  </si>
  <si>
    <t>3.1.11.</t>
  </si>
  <si>
    <t>Соколова Татьяна Ивановна</t>
  </si>
  <si>
    <r>
      <t xml:space="preserve">Обеспечение охраны жизни и здоровья обучающихся/воспитанников, профилактика травматизма 
</t>
    </r>
    <r>
      <rPr>
        <i/>
        <sz val="10"/>
        <rFont val="Times New Roman"/>
        <family val="1"/>
      </rPr>
      <t>(см. Приложение 6)</t>
    </r>
  </si>
  <si>
    <t>Пакет документов (журнал инструк-
тажа, приказы 
и др.)</t>
  </si>
  <si>
    <r>
      <t xml:space="preserve">Проведение родительских собраний
</t>
    </r>
    <r>
      <rPr>
        <i/>
        <sz val="10"/>
        <rFont val="Times New Roman"/>
        <family val="1"/>
      </rPr>
      <t>(см. Приложение 6)</t>
    </r>
    <r>
      <rPr>
        <sz val="11"/>
        <rFont val="Times New Roman"/>
        <family val="1"/>
      </rPr>
      <t xml:space="preserve">
</t>
    </r>
  </si>
  <si>
    <t>Результаты внутрен.конт-
роля,протоко-
лы родител. собраний и др.</t>
  </si>
  <si>
    <r>
      <t>Личное участие педагога в мероприятиях спортив- 
ной и физкультурно-оздоровительной направленности*</t>
    </r>
    <r>
      <rPr>
        <i/>
        <sz val="10"/>
        <rFont val="Times New Roman"/>
        <family val="1"/>
      </rPr>
      <t xml:space="preserve">
(см. Приложение 3)
</t>
    </r>
  </si>
  <si>
    <t>Не 
прово- 
дится</t>
  </si>
  <si>
    <t>Проводится периодически</t>
  </si>
  <si>
    <t>Проводится систематически</t>
  </si>
  <si>
    <t>физкультурно-спортивной направленности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</si>
  <si>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</si>
  <si>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>20-50</t>
  </si>
  <si>
    <t>30-70</t>
  </si>
  <si>
    <t>40-100</t>
  </si>
  <si>
    <t>50-150</t>
  </si>
  <si>
    <r>
      <t xml:space="preserve">Участие  в конкурсах профессионального мастерства * 
</t>
    </r>
    <r>
      <rPr>
        <i/>
        <sz val="10"/>
        <rFont val="Times New Roman"/>
        <family val="1"/>
      </rPr>
      <t>Примечание: 
баллы за участие даются только при отсутствии призовых мест</t>
    </r>
  </si>
  <si>
    <t xml:space="preserve">Школьный </t>
  </si>
  <si>
    <t>Зональный</t>
  </si>
  <si>
    <t>Регионал.</t>
  </si>
  <si>
    <t>Федеральн,</t>
  </si>
  <si>
    <t xml:space="preserve"> междун.ур. уровень</t>
  </si>
  <si>
    <t>победитель / призер</t>
  </si>
  <si>
    <t>1 конк.-20б</t>
  </si>
  <si>
    <t>1 конк.- 30б</t>
  </si>
  <si>
    <t>1 конк.- 50б</t>
  </si>
  <si>
    <t>1 конк.- 70б</t>
  </si>
  <si>
    <t>1 конк.- 100</t>
  </si>
  <si>
    <t>2 и более - 30б.</t>
  </si>
  <si>
    <t>2 и более - 50б.</t>
  </si>
  <si>
    <t>2 конк. -60б. 
3 и более -70</t>
  </si>
  <si>
    <t>2 конк. - 80б
3 конк. - 90б</t>
  </si>
  <si>
    <t>2 конк.- 120
3 конк.- 140</t>
  </si>
  <si>
    <r>
      <t xml:space="preserve">(см. Приложение 3)
</t>
    </r>
    <r>
      <rPr>
        <b/>
        <i/>
        <sz val="10"/>
        <rFont val="Times New Roman"/>
        <family val="1"/>
      </rPr>
      <t>Подтвержд. докум.: г</t>
    </r>
    <r>
      <rPr>
        <i/>
        <sz val="10"/>
        <rFont val="Times New Roman"/>
        <family val="1"/>
      </rPr>
      <t>рамо-
ты, дипломы, выписки из приказов</t>
    </r>
  </si>
  <si>
    <t>4и более-100</t>
  </si>
  <si>
    <t>4и более-150</t>
  </si>
  <si>
    <t>участие - 10б.</t>
  </si>
  <si>
    <t>участие - 20б.</t>
  </si>
  <si>
    <t>участие - 30б.</t>
  </si>
  <si>
    <t>участие - 40б.</t>
  </si>
  <si>
    <t>участие - 50б.</t>
  </si>
  <si>
    <t>4 и более - 80б</t>
  </si>
  <si>
    <t xml:space="preserve"> -  2013г.</t>
  </si>
  <si>
    <t xml:space="preserve">  –   1710</t>
  </si>
  <si>
    <t>реализующего дополнительную образовательную программу 
физкультурно-спортивной  направленности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</si>
</sst>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3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sz val="8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10"/>
      <color indexed="18"/>
      <name val="Arial Cyr"/>
      <family val="0"/>
    </font>
    <font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9"/>
      <name val="Arial"/>
      <family val="2"/>
    </font>
    <font>
      <sz val="3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sz val="9"/>
      <color indexed="18"/>
      <name val="Arial Cyr"/>
      <family val="0"/>
    </font>
    <font>
      <u val="single"/>
      <sz val="9"/>
      <name val="Tahoma"/>
      <family val="2"/>
    </font>
    <font>
      <b/>
      <sz val="9"/>
      <name val="Times New Roman"/>
      <family val="1"/>
    </font>
    <font>
      <sz val="11"/>
      <color indexed="62"/>
      <name val="Arial Cyr"/>
      <family val="0"/>
    </font>
    <font>
      <i/>
      <sz val="3"/>
      <name val="Times New Roman"/>
      <family val="1"/>
    </font>
    <font>
      <i/>
      <u val="single"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833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7" fillId="0" borderId="14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4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42" fillId="0" borderId="0" xfId="0" applyFont="1" applyBorder="1" applyAlignment="1" applyProtection="1">
      <alignment horizontal="left" vertical="top"/>
      <protection hidden="1"/>
    </xf>
    <xf numFmtId="0" fontId="42" fillId="0" borderId="12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4" xfId="0" applyFont="1" applyBorder="1" applyAlignment="1" applyProtection="1">
      <alignment vertical="top" wrapText="1"/>
      <protection hidden="1"/>
    </xf>
    <xf numFmtId="0" fontId="15" fillId="0" borderId="21" xfId="0" applyFont="1" applyBorder="1" applyAlignment="1" applyProtection="1">
      <alignment vertical="top" wrapText="1"/>
      <protection hidden="1"/>
    </xf>
    <xf numFmtId="0" fontId="42" fillId="0" borderId="12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left" vertical="top" wrapText="1"/>
      <protection hidden="1"/>
    </xf>
    <xf numFmtId="0" fontId="15" fillId="0" borderId="21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vertical="top" wrapText="1"/>
      <protection hidden="1"/>
    </xf>
    <xf numFmtId="0" fontId="2" fillId="0" borderId="18" xfId="0" applyFont="1" applyBorder="1" applyAlignment="1" applyProtection="1">
      <alignment horizontal="right" vertical="top" wrapText="1"/>
      <protection hidden="1"/>
    </xf>
    <xf numFmtId="0" fontId="26" fillId="0" borderId="22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1" fontId="0" fillId="0" borderId="0" xfId="0" applyNumberForma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32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42" fillId="0" borderId="19" xfId="0" applyFont="1" applyBorder="1" applyAlignment="1" applyProtection="1">
      <alignment horizontal="left" vertical="top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7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6" fillId="0" borderId="17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Fill="1" applyBorder="1" applyAlignment="1" applyProtection="1">
      <alignment vertical="top"/>
      <protection/>
    </xf>
    <xf numFmtId="0" fontId="57" fillId="0" borderId="0" xfId="0" applyFont="1" applyAlignment="1" applyProtection="1">
      <alignment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18" xfId="0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4" borderId="19" xfId="0" applyFont="1" applyFill="1" applyBorder="1" applyAlignment="1" applyProtection="1">
      <alignment horizontal="left" vertical="top" indent="1"/>
      <protection locked="0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24" fillId="4" borderId="19" xfId="0" applyFont="1" applyFill="1" applyBorder="1" applyAlignment="1" applyProtection="1">
      <alignment horizontal="center" vertical="top"/>
      <protection locked="0"/>
    </xf>
    <xf numFmtId="1" fontId="23" fillId="34" borderId="19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6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 vertical="center"/>
      <protection hidden="1"/>
    </xf>
    <xf numFmtId="0" fontId="55" fillId="0" borderId="0" xfId="0" applyFon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64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62" fillId="0" borderId="0" xfId="0" applyFont="1" applyAlignment="1" applyProtection="1">
      <alignment horizontal="left" vertical="top"/>
      <protection hidden="1"/>
    </xf>
    <xf numFmtId="0" fontId="67" fillId="0" borderId="0" xfId="0" applyFont="1" applyAlignment="1" applyProtection="1">
      <alignment vertical="top" wrapText="1"/>
      <protection hidden="1"/>
    </xf>
    <xf numFmtId="0" fontId="27" fillId="35" borderId="19" xfId="0" applyFont="1" applyFill="1" applyBorder="1" applyAlignment="1" applyProtection="1">
      <alignment vertical="top"/>
      <protection hidden="1"/>
    </xf>
    <xf numFmtId="0" fontId="0" fillId="35" borderId="19" xfId="0" applyFill="1" applyBorder="1" applyAlignment="1" applyProtection="1">
      <alignment/>
      <protection hidden="1"/>
    </xf>
    <xf numFmtId="0" fontId="17" fillId="35" borderId="23" xfId="42" applyFill="1" applyBorder="1" applyAlignment="1" applyProtection="1">
      <alignment horizontal="left" vertical="top"/>
      <protection hidden="1"/>
    </xf>
    <xf numFmtId="0" fontId="27" fillId="35" borderId="23" xfId="0" applyFont="1" applyFill="1" applyBorder="1" applyAlignment="1" applyProtection="1">
      <alignment vertical="top" wrapText="1"/>
      <protection hidden="1"/>
    </xf>
    <xf numFmtId="0" fontId="27" fillId="35" borderId="23" xfId="0" applyFont="1" applyFill="1" applyBorder="1" applyAlignment="1" applyProtection="1">
      <alignment vertical="top"/>
      <protection hidden="1"/>
    </xf>
    <xf numFmtId="0" fontId="0" fillId="35" borderId="23" xfId="0" applyFill="1" applyBorder="1" applyAlignment="1" applyProtection="1">
      <alignment/>
      <protection hidden="1"/>
    </xf>
    <xf numFmtId="0" fontId="27" fillId="35" borderId="23" xfId="0" applyFont="1" applyFill="1" applyBorder="1" applyAlignment="1" applyProtection="1">
      <alignment horizontal="right" vertical="top" indent="1"/>
      <protection hidden="1"/>
    </xf>
    <xf numFmtId="0" fontId="0" fillId="35" borderId="23" xfId="0" applyFont="1" applyFill="1" applyBorder="1" applyAlignment="1" applyProtection="1">
      <alignment horizontal="left" vertical="top"/>
      <protection hidden="1"/>
    </xf>
    <xf numFmtId="0" fontId="6" fillId="35" borderId="23" xfId="0" applyFont="1" applyFill="1" applyBorder="1" applyAlignment="1" applyProtection="1">
      <alignment vertical="top"/>
      <protection hidden="1"/>
    </xf>
    <xf numFmtId="14" fontId="24" fillId="35" borderId="23" xfId="0" applyNumberFormat="1" applyFont="1" applyFill="1" applyBorder="1" applyAlignment="1" applyProtection="1">
      <alignment horizontal="left" vertical="top"/>
      <protection hidden="1"/>
    </xf>
    <xf numFmtId="0" fontId="24" fillId="35" borderId="23" xfId="0" applyFont="1" applyFill="1" applyBorder="1" applyAlignment="1" applyProtection="1">
      <alignment vertical="top"/>
      <protection hidden="1"/>
    </xf>
    <xf numFmtId="0" fontId="6" fillId="35" borderId="23" xfId="0" applyFont="1" applyFill="1" applyBorder="1" applyAlignment="1" applyProtection="1">
      <alignment horizontal="left" vertical="top"/>
      <protection hidden="1"/>
    </xf>
    <xf numFmtId="0" fontId="0" fillId="35" borderId="23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Alignment="1" applyProtection="1">
      <alignment horizontal="left" vertical="top"/>
      <protection hidden="1"/>
    </xf>
    <xf numFmtId="0" fontId="0" fillId="35" borderId="0" xfId="0" applyFont="1" applyFill="1" applyAlignment="1" applyProtection="1">
      <alignment horizontal="left" vertical="top" wrapText="1"/>
      <protection hidden="1"/>
    </xf>
    <xf numFmtId="0" fontId="0" fillId="35" borderId="0" xfId="0" applyFont="1" applyFill="1" applyAlignment="1" applyProtection="1">
      <alignment horizontal="left" vertical="top"/>
      <protection hidden="1"/>
    </xf>
    <xf numFmtId="0" fontId="42" fillId="0" borderId="0" xfId="0" applyFont="1" applyAlignment="1" applyProtection="1">
      <alignment/>
      <protection hidden="1"/>
    </xf>
    <xf numFmtId="0" fontId="27" fillId="0" borderId="23" xfId="0" applyFont="1" applyBorder="1" applyAlignment="1" applyProtection="1">
      <alignment horizontal="right" vertical="top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32" borderId="21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horizontal="left" vertical="top" wrapText="1"/>
      <protection hidden="1"/>
    </xf>
    <xf numFmtId="0" fontId="0" fillId="0" borderId="17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5" borderId="16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37" fillId="0" borderId="2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35" borderId="21" xfId="0" applyFill="1" applyBorder="1" applyAlignment="1" applyProtection="1">
      <alignment vertical="center"/>
      <protection hidden="1"/>
    </xf>
    <xf numFmtId="0" fontId="0" fillId="35" borderId="15" xfId="0" applyFill="1" applyBorder="1" applyAlignment="1" applyProtection="1">
      <alignment vertical="center"/>
      <protection hidden="1"/>
    </xf>
    <xf numFmtId="0" fontId="42" fillId="35" borderId="21" xfId="0" applyFont="1" applyFill="1" applyBorder="1" applyAlignment="1" applyProtection="1">
      <alignment vertical="center"/>
      <protection hidden="1"/>
    </xf>
    <xf numFmtId="0" fontId="42" fillId="35" borderId="15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0" fillId="35" borderId="24" xfId="0" applyFill="1" applyBorder="1" applyAlignment="1" applyProtection="1">
      <alignment vertical="center"/>
      <protection hidden="1"/>
    </xf>
    <xf numFmtId="0" fontId="0" fillId="35" borderId="22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4" borderId="13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7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NumberFormat="1" applyFont="1" applyBorder="1" applyAlignment="1" applyProtection="1">
      <alignment horizontal="right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7" fillId="0" borderId="23" xfId="0" applyFont="1" applyBorder="1" applyAlignment="1" applyProtection="1">
      <alignment vertical="top"/>
      <protection hidden="1"/>
    </xf>
    <xf numFmtId="0" fontId="73" fillId="0" borderId="0" xfId="0" applyFont="1" applyFill="1" applyBorder="1" applyAlignment="1" applyProtection="1">
      <alignment horizontal="left" vertical="top" indent="1"/>
      <protection hidden="1"/>
    </xf>
    <xf numFmtId="0" fontId="0" fillId="0" borderId="15" xfId="0" applyBorder="1" applyAlignment="1" applyProtection="1">
      <alignment/>
      <protection hidden="1"/>
    </xf>
    <xf numFmtId="0" fontId="17" fillId="0" borderId="13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1" xfId="42" applyBorder="1" applyAlignment="1" applyProtection="1">
      <alignment/>
      <protection hidden="1"/>
    </xf>
    <xf numFmtId="0" fontId="17" fillId="0" borderId="15" xfId="42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53" fillId="0" borderId="0" xfId="0" applyFont="1" applyAlignment="1" applyProtection="1">
      <alignment horizontal="right"/>
      <protection hidden="1"/>
    </xf>
    <xf numFmtId="179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63" fillId="0" borderId="0" xfId="42" applyFont="1" applyFill="1" applyAlignment="1" applyProtection="1">
      <alignment vertical="center"/>
      <protection hidden="1"/>
    </xf>
    <xf numFmtId="179" fontId="24" fillId="34" borderId="19" xfId="0" applyNumberFormat="1" applyFont="1" applyFill="1" applyBorder="1" applyAlignment="1" applyProtection="1">
      <alignment horizontal="left" vertical="top" indent="1"/>
      <protection locked="0"/>
    </xf>
    <xf numFmtId="0" fontId="34" fillId="0" borderId="0" xfId="0" applyFont="1" applyFill="1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left" vertical="top" indent="5"/>
      <protection hidden="1"/>
    </xf>
    <xf numFmtId="0" fontId="24" fillId="0" borderId="15" xfId="0" applyFont="1" applyFill="1" applyBorder="1" applyAlignment="1" applyProtection="1">
      <alignment horizontal="center" vertical="top"/>
      <protection hidden="1"/>
    </xf>
    <xf numFmtId="0" fontId="24" fillId="0" borderId="21" xfId="0" applyFont="1" applyBorder="1" applyAlignment="1" applyProtection="1">
      <alignment horizontal="left" vertical="top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left" vertical="top" indent="1"/>
      <protection hidden="1"/>
    </xf>
    <xf numFmtId="0" fontId="6" fillId="0" borderId="21" xfId="0" applyFont="1" applyBorder="1" applyAlignment="1" applyProtection="1">
      <alignment horizontal="left" indent="1"/>
      <protection hidden="1"/>
    </xf>
    <xf numFmtId="0" fontId="6" fillId="0" borderId="21" xfId="0" applyFont="1" applyFill="1" applyBorder="1" applyAlignment="1" applyProtection="1">
      <alignment horizontal="left" vertical="top"/>
      <protection hidden="1"/>
    </xf>
    <xf numFmtId="0" fontId="24" fillId="32" borderId="15" xfId="0" applyFont="1" applyFill="1" applyBorder="1" applyAlignment="1" applyProtection="1">
      <alignment horizontal="center" vertical="top"/>
      <protection hidden="1"/>
    </xf>
    <xf numFmtId="0" fontId="79" fillId="0" borderId="21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Fill="1" applyBorder="1" applyAlignment="1" applyProtection="1">
      <alignment vertical="top"/>
      <protection hidden="1"/>
    </xf>
    <xf numFmtId="0" fontId="78" fillId="0" borderId="15" xfId="0" applyFont="1" applyFill="1" applyBorder="1" applyAlignment="1" applyProtection="1">
      <alignment vertical="top"/>
      <protection hidden="1"/>
    </xf>
    <xf numFmtId="0" fontId="6" fillId="0" borderId="21" xfId="0" applyFont="1" applyFill="1" applyBorder="1" applyAlignment="1" applyProtection="1">
      <alignment horizontal="left" vertical="top" indent="1"/>
      <protection hidden="1"/>
    </xf>
    <xf numFmtId="0" fontId="24" fillId="34" borderId="19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34" borderId="22" xfId="0" applyNumberFormat="1" applyFont="1" applyFill="1" applyBorder="1" applyAlignment="1" applyProtection="1">
      <alignment horizontal="center" vertical="top"/>
      <protection locked="0"/>
    </xf>
    <xf numFmtId="0" fontId="54" fillId="0" borderId="0" xfId="0" applyFont="1" applyBorder="1" applyAlignment="1" applyProtection="1">
      <alignment/>
      <protection hidden="1"/>
    </xf>
    <xf numFmtId="0" fontId="27" fillId="34" borderId="22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5" xfId="0" applyFont="1" applyFill="1" applyBorder="1" applyAlignment="1" applyProtection="1">
      <alignment vertical="top"/>
      <protection hidden="1"/>
    </xf>
    <xf numFmtId="0" fontId="55" fillId="0" borderId="21" xfId="0" applyFont="1" applyBorder="1" applyAlignment="1" applyProtection="1">
      <alignment horizontal="right"/>
      <protection hidden="1"/>
    </xf>
    <xf numFmtId="0" fontId="81" fillId="0" borderId="0" xfId="0" applyFont="1" applyBorder="1" applyAlignment="1" applyProtection="1">
      <alignment/>
      <protection hidden="1"/>
    </xf>
    <xf numFmtId="0" fontId="56" fillId="0" borderId="19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33" fillId="32" borderId="15" xfId="0" applyFont="1" applyFill="1" applyBorder="1" applyAlignment="1" applyProtection="1">
      <alignment horizontal="center" vertical="top" wrapText="1"/>
      <protection hidden="1"/>
    </xf>
    <xf numFmtId="0" fontId="55" fillId="0" borderId="0" xfId="0" applyFont="1" applyBorder="1" applyAlignment="1" applyProtection="1">
      <alignment horizontal="left" vertical="top"/>
      <protection hidden="1"/>
    </xf>
    <xf numFmtId="0" fontId="30" fillId="0" borderId="22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24" fillId="0" borderId="21" xfId="0" applyFont="1" applyFill="1" applyBorder="1" applyAlignment="1" applyProtection="1">
      <alignment horizontal="center" vertical="top"/>
      <protection hidden="1"/>
    </xf>
    <xf numFmtId="0" fontId="27" fillId="0" borderId="21" xfId="0" applyFont="1" applyFill="1" applyBorder="1" applyAlignment="1" applyProtection="1">
      <alignment horizontal="right"/>
      <protection hidden="1"/>
    </xf>
    <xf numFmtId="1" fontId="19" fillId="0" borderId="15" xfId="0" applyNumberFormat="1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34" borderId="21" xfId="0" applyFill="1" applyBorder="1" applyAlignment="1" applyProtection="1">
      <alignment wrapText="1"/>
      <protection hidden="1"/>
    </xf>
    <xf numFmtId="0" fontId="34" fillId="0" borderId="15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 wrapText="1"/>
      <protection hidden="1"/>
    </xf>
    <xf numFmtId="0" fontId="0" fillId="34" borderId="21" xfId="0" applyFill="1" applyBorder="1" applyAlignment="1" applyProtection="1">
      <alignment vertical="center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5" xfId="0" applyBorder="1" applyAlignment="1" applyProtection="1">
      <alignment vertical="distributed"/>
      <protection hidden="1"/>
    </xf>
    <xf numFmtId="0" fontId="54" fillId="0" borderId="0" xfId="0" applyFont="1" applyAlignment="1" applyProtection="1">
      <alignment vertical="distributed"/>
      <protection hidden="1"/>
    </xf>
    <xf numFmtId="0" fontId="5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8" fillId="0" borderId="15" xfId="0" applyFont="1" applyBorder="1" applyAlignment="1" applyProtection="1">
      <alignment horizontal="left" vertical="top" wrapText="1" indent="1"/>
      <protection hidden="1"/>
    </xf>
    <xf numFmtId="0" fontId="57" fillId="3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58" fillId="0" borderId="21" xfId="0" applyFont="1" applyBorder="1" applyAlignment="1" applyProtection="1">
      <alignment horizontal="left" vertical="top" wrapText="1" indent="1"/>
      <protection hidden="1"/>
    </xf>
    <xf numFmtId="0" fontId="58" fillId="0" borderId="0" xfId="0" applyFont="1" applyBorder="1" applyAlignment="1" applyProtection="1">
      <alignment horizontal="left" vertical="top" wrapText="1" indent="1"/>
      <protection hidden="1"/>
    </xf>
    <xf numFmtId="0" fontId="41" fillId="0" borderId="0" xfId="0" applyFont="1" applyBorder="1" applyAlignment="1" applyProtection="1">
      <alignment horizontal="right"/>
      <protection hidden="1"/>
    </xf>
    <xf numFmtId="0" fontId="55" fillId="3" borderId="25" xfId="0" applyFont="1" applyFill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75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27" fillId="0" borderId="15" xfId="0" applyFont="1" applyFill="1" applyBorder="1" applyAlignment="1" applyProtection="1">
      <alignment horizontal="left" vertical="top" wrapText="1" indent="1"/>
      <protection hidden="1"/>
    </xf>
    <xf numFmtId="0" fontId="27" fillId="0" borderId="15" xfId="0" applyFont="1" applyFill="1" applyBorder="1" applyAlignment="1" applyProtection="1">
      <alignment vertical="top"/>
      <protection hidden="1"/>
    </xf>
    <xf numFmtId="0" fontId="59" fillId="0" borderId="15" xfId="0" applyFont="1" applyFill="1" applyBorder="1" applyAlignment="1" applyProtection="1">
      <alignment horizontal="left" vertical="top" wrapText="1"/>
      <protection hidden="1"/>
    </xf>
    <xf numFmtId="0" fontId="72" fillId="0" borderId="21" xfId="0" applyFont="1" applyFill="1" applyBorder="1" applyAlignment="1" applyProtection="1">
      <alignment horizontal="left" vertical="top" indent="1"/>
      <protection hidden="1"/>
    </xf>
    <xf numFmtId="3" fontId="74" fillId="0" borderId="15" xfId="0" applyNumberFormat="1" applyFont="1" applyFill="1" applyBorder="1" applyAlignment="1" applyProtection="1">
      <alignment horizontal="left" vertical="top" indent="1"/>
      <protection hidden="1"/>
    </xf>
    <xf numFmtId="3" fontId="27" fillId="0" borderId="15" xfId="0" applyNumberFormat="1" applyFont="1" applyFill="1" applyBorder="1" applyAlignment="1" applyProtection="1">
      <alignment horizontal="left" vertical="top" indent="1"/>
      <protection hidden="1"/>
    </xf>
    <xf numFmtId="179" fontId="24" fillId="0" borderId="15" xfId="0" applyNumberFormat="1" applyFont="1" applyFill="1" applyBorder="1" applyAlignment="1" applyProtection="1">
      <alignment horizontal="left" vertical="top" inden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27" fillId="0" borderId="0" xfId="0" applyFont="1" applyBorder="1" applyAlignment="1" applyProtection="1">
      <alignment vertical="top"/>
      <protection hidden="1"/>
    </xf>
    <xf numFmtId="14" fontId="24" fillId="0" borderId="19" xfId="0" applyNumberFormat="1" applyFont="1" applyFill="1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13" xfId="0" applyFill="1" applyBorder="1" applyAlignment="1" applyProtection="1">
      <alignment vertical="center"/>
      <protection hidden="1"/>
    </xf>
    <xf numFmtId="0" fontId="0" fillId="32" borderId="11" xfId="0" applyFill="1" applyBorder="1" applyAlignment="1" applyProtection="1">
      <alignment vertical="center"/>
      <protection hidden="1"/>
    </xf>
    <xf numFmtId="0" fontId="0" fillId="32" borderId="12" xfId="0" applyFill="1" applyBorder="1" applyAlignment="1" applyProtection="1">
      <alignment vertical="center"/>
      <protection hidden="1"/>
    </xf>
    <xf numFmtId="0" fontId="0" fillId="32" borderId="24" xfId="0" applyFill="1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vertical="center"/>
      <protection hidden="1"/>
    </xf>
    <xf numFmtId="49" fontId="9" fillId="0" borderId="10" xfId="0" applyNumberFormat="1" applyFont="1" applyBorder="1" applyAlignment="1" applyProtection="1" quotePrefix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35" borderId="15" xfId="0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vertical="top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Border="1" applyAlignment="1" applyProtection="1">
      <alignment horizontal="left" indent="2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 hidden="1"/>
    </xf>
    <xf numFmtId="1" fontId="26" fillId="0" borderId="0" xfId="0" applyNumberFormat="1" applyFont="1" applyBorder="1" applyAlignment="1" applyProtection="1">
      <alignment horizontal="left" indent="2"/>
      <protection hidden="1"/>
    </xf>
    <xf numFmtId="0" fontId="71" fillId="0" borderId="12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27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86" fillId="0" borderId="21" xfId="0" applyFont="1" applyFill="1" applyBorder="1" applyAlignment="1" applyProtection="1">
      <alignment horizontal="left" vertical="top" indent="1"/>
      <protection hidden="1"/>
    </xf>
    <xf numFmtId="0" fontId="87" fillId="0" borderId="0" xfId="0" applyFont="1" applyFill="1" applyBorder="1" applyAlignment="1" applyProtection="1">
      <alignment horizontal="left" vertical="top" indent="1"/>
      <protection hidden="1"/>
    </xf>
    <xf numFmtId="3" fontId="88" fillId="0" borderId="15" xfId="0" applyNumberFormat="1" applyFont="1" applyFill="1" applyBorder="1" applyAlignment="1" applyProtection="1">
      <alignment horizontal="left" vertical="top" indent="1"/>
      <protection hidden="1"/>
    </xf>
    <xf numFmtId="0" fontId="54" fillId="0" borderId="0" xfId="0" applyFont="1" applyAlignment="1" applyProtection="1">
      <alignment horizontal="left"/>
      <protection hidden="1"/>
    </xf>
    <xf numFmtId="1" fontId="23" fillId="34" borderId="19" xfId="0" applyNumberFormat="1" applyFont="1" applyFill="1" applyBorder="1" applyAlignment="1" applyProtection="1">
      <alignment horizontal="center"/>
      <protection locked="0"/>
    </xf>
    <xf numFmtId="0" fontId="63" fillId="35" borderId="15" xfId="42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0" fillId="4" borderId="21" xfId="0" applyFill="1" applyBorder="1" applyAlignment="1" applyProtection="1">
      <alignment horizontal="right" vertical="center"/>
      <protection hidden="1"/>
    </xf>
    <xf numFmtId="0" fontId="0" fillId="4" borderId="15" xfId="0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8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31" fillId="0" borderId="0" xfId="0" applyFont="1" applyFill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vertical="top" wrapText="1"/>
      <protection hidden="1"/>
    </xf>
    <xf numFmtId="14" fontId="7" fillId="0" borderId="11" xfId="0" applyNumberFormat="1" applyFont="1" applyBorder="1" applyAlignment="1" applyProtection="1">
      <alignment vertical="top"/>
      <protection hidden="1"/>
    </xf>
    <xf numFmtId="14" fontId="7" fillId="0" borderId="14" xfId="0" applyNumberFormat="1" applyFont="1" applyBorder="1" applyAlignment="1" applyProtection="1">
      <alignment vertical="top" wrapText="1"/>
      <protection hidden="1"/>
    </xf>
    <xf numFmtId="0" fontId="93" fillId="0" borderId="14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horizontal="left" vertical="top"/>
      <protection hidden="1"/>
    </xf>
    <xf numFmtId="0" fontId="94" fillId="0" borderId="14" xfId="0" applyFont="1" applyBorder="1" applyAlignment="1" applyProtection="1">
      <alignment vertical="top" wrapText="1"/>
      <protection hidden="1"/>
    </xf>
    <xf numFmtId="0" fontId="11" fillId="0" borderId="21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95" fillId="0" borderId="14" xfId="0" applyFont="1" applyBorder="1" applyAlignment="1" applyProtection="1">
      <alignment vertical="top" wrapText="1"/>
      <protection hidden="1"/>
    </xf>
    <xf numFmtId="0" fontId="0" fillId="0" borderId="21" xfId="0" applyFont="1" applyBorder="1" applyAlignment="1" applyProtection="1">
      <alignment horizontal="left" vertical="top" wrapText="1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94" fillId="0" borderId="14" xfId="0" applyFont="1" applyBorder="1" applyAlignment="1" applyProtection="1">
      <alignment horizontal="center" vertical="top" wrapText="1"/>
      <protection hidden="1"/>
    </xf>
    <xf numFmtId="0" fontId="0" fillId="4" borderId="21" xfId="0" applyFill="1" applyBorder="1" applyAlignment="1" applyProtection="1">
      <alignment vertical="center"/>
      <protection hidden="1"/>
    </xf>
    <xf numFmtId="0" fontId="0" fillId="4" borderId="15" xfId="0" applyFill="1" applyBorder="1" applyAlignment="1" applyProtection="1">
      <alignment vertical="center"/>
      <protection hidden="1"/>
    </xf>
    <xf numFmtId="14" fontId="7" fillId="0" borderId="12" xfId="0" applyNumberFormat="1" applyFont="1" applyBorder="1" applyAlignment="1" applyProtection="1">
      <alignment vertical="top" wrapText="1"/>
      <protection hidden="1"/>
    </xf>
    <xf numFmtId="0" fontId="11" fillId="0" borderId="24" xfId="0" applyFont="1" applyBorder="1" applyAlignment="1" applyProtection="1">
      <alignment vertical="top" wrapText="1"/>
      <protection hidden="1"/>
    </xf>
    <xf numFmtId="0" fontId="11" fillId="0" borderId="22" xfId="0" applyFont="1" applyBorder="1" applyAlignment="1" applyProtection="1">
      <alignment vertical="top" wrapText="1"/>
      <protection hidden="1"/>
    </xf>
    <xf numFmtId="0" fontId="94" fillId="0" borderId="11" xfId="0" applyFont="1" applyBorder="1" applyAlignment="1" applyProtection="1">
      <alignment vertical="top" wrapText="1"/>
      <protection hidden="1"/>
    </xf>
    <xf numFmtId="0" fontId="94" fillId="0" borderId="11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 applyProtection="1">
      <alignment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15" fillId="0" borderId="24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1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24" xfId="0" applyFont="1" applyBorder="1" applyAlignment="1" applyProtection="1">
      <alignment horizontal="left" vertical="top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58" fillId="0" borderId="18" xfId="0" applyFont="1" applyBorder="1" applyAlignment="1" applyProtection="1">
      <alignment horizontal="left" vertical="top" wrapText="1" indent="1"/>
      <protection hidden="1"/>
    </xf>
    <xf numFmtId="0" fontId="58" fillId="0" borderId="23" xfId="0" applyFont="1" applyBorder="1" applyAlignment="1" applyProtection="1">
      <alignment horizontal="left" vertical="top" wrapText="1" indent="1"/>
      <protection hidden="1"/>
    </xf>
    <xf numFmtId="0" fontId="58" fillId="0" borderId="20" xfId="0" applyFont="1" applyBorder="1" applyAlignment="1" applyProtection="1">
      <alignment horizontal="left" vertical="top" wrapText="1" indent="1"/>
      <protection hidden="1"/>
    </xf>
    <xf numFmtId="0" fontId="58" fillId="0" borderId="13" xfId="0" applyFont="1" applyBorder="1" applyAlignment="1" applyProtection="1">
      <alignment horizontal="left" vertical="top" wrapText="1" indent="1"/>
      <protection hidden="1"/>
    </xf>
    <xf numFmtId="0" fontId="58" fillId="0" borderId="17" xfId="0" applyFont="1" applyBorder="1" applyAlignment="1" applyProtection="1">
      <alignment horizontal="left" vertical="top" wrapText="1" indent="1"/>
      <protection hidden="1"/>
    </xf>
    <xf numFmtId="0" fontId="58" fillId="0" borderId="16" xfId="0" applyFont="1" applyBorder="1" applyAlignment="1" applyProtection="1">
      <alignment horizontal="left" vertical="top" wrapText="1" indent="1"/>
      <protection hidden="1"/>
    </xf>
    <xf numFmtId="0" fontId="58" fillId="0" borderId="24" xfId="0" applyFont="1" applyBorder="1" applyAlignment="1" applyProtection="1">
      <alignment horizontal="left" vertical="top" wrapText="1" indent="1"/>
      <protection hidden="1"/>
    </xf>
    <xf numFmtId="0" fontId="58" fillId="0" borderId="19" xfId="0" applyFont="1" applyBorder="1" applyAlignment="1" applyProtection="1">
      <alignment horizontal="left" vertical="top" wrapText="1" indent="1"/>
      <protection hidden="1"/>
    </xf>
    <xf numFmtId="0" fontId="58" fillId="0" borderId="22" xfId="0" applyFont="1" applyBorder="1" applyAlignment="1" applyProtection="1">
      <alignment horizontal="left" vertical="top" wrapText="1" indent="1"/>
      <protection hidden="1"/>
    </xf>
    <xf numFmtId="0" fontId="0" fillId="34" borderId="0" xfId="0" applyFill="1" applyBorder="1" applyAlignment="1" applyProtection="1">
      <alignment horizontal="center" wrapText="1"/>
      <protection hidden="1"/>
    </xf>
    <xf numFmtId="0" fontId="17" fillId="35" borderId="21" xfId="42" applyFill="1" applyBorder="1" applyAlignment="1" applyProtection="1">
      <alignment horizontal="center" vertical="center"/>
      <protection hidden="1"/>
    </xf>
    <xf numFmtId="0" fontId="17" fillId="35" borderId="0" xfId="42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wrapText="1" indent="1"/>
      <protection hidden="1"/>
    </xf>
    <xf numFmtId="0" fontId="0" fillId="0" borderId="19" xfId="0" applyBorder="1" applyAlignment="1" applyProtection="1">
      <alignment horizontal="left" wrapText="1" indent="1"/>
      <protection hidden="1"/>
    </xf>
    <xf numFmtId="0" fontId="79" fillId="0" borderId="21" xfId="0" applyFont="1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83" fillId="3" borderId="21" xfId="0" applyFont="1" applyFill="1" applyBorder="1" applyAlignment="1" applyProtection="1">
      <alignment horizontal="left" vertical="center" wrapText="1" indent="1"/>
      <protection hidden="1"/>
    </xf>
    <xf numFmtId="0" fontId="83" fillId="3" borderId="0" xfId="0" applyFont="1" applyFill="1" applyBorder="1" applyAlignment="1" applyProtection="1">
      <alignment horizontal="left" vertical="center" wrapText="1" indent="1"/>
      <protection hidden="1"/>
    </xf>
    <xf numFmtId="0" fontId="83" fillId="3" borderId="15" xfId="0" applyFont="1" applyFill="1" applyBorder="1" applyAlignment="1" applyProtection="1">
      <alignment horizontal="left" vertical="center" wrapText="1" indent="1"/>
      <protection hidden="1"/>
    </xf>
    <xf numFmtId="0" fontId="33" fillId="32" borderId="21" xfId="0" applyFont="1" applyFill="1" applyBorder="1" applyAlignment="1" applyProtection="1">
      <alignment horizontal="center" vertical="top" wrapText="1"/>
      <protection hidden="1"/>
    </xf>
    <xf numFmtId="0" fontId="24" fillId="32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7" fillId="32" borderId="13" xfId="0" applyFont="1" applyFill="1" applyBorder="1" applyAlignment="1" applyProtection="1">
      <alignment horizontal="center" vertical="center"/>
      <protection hidden="1"/>
    </xf>
    <xf numFmtId="0" fontId="47" fillId="32" borderId="17" xfId="0" applyFont="1" applyFill="1" applyBorder="1" applyAlignment="1" applyProtection="1">
      <alignment horizontal="center" vertical="center"/>
      <protection hidden="1"/>
    </xf>
    <xf numFmtId="0" fontId="47" fillId="32" borderId="16" xfId="0" applyFont="1" applyFill="1" applyBorder="1" applyAlignment="1" applyProtection="1">
      <alignment horizontal="center" vertical="center"/>
      <protection hidden="1"/>
    </xf>
    <xf numFmtId="0" fontId="47" fillId="32" borderId="21" xfId="0" applyFont="1" applyFill="1" applyBorder="1" applyAlignment="1" applyProtection="1">
      <alignment horizontal="center" vertical="center"/>
      <protection hidden="1"/>
    </xf>
    <xf numFmtId="0" fontId="47" fillId="32" borderId="0" xfId="0" applyFont="1" applyFill="1" applyBorder="1" applyAlignment="1" applyProtection="1">
      <alignment horizontal="center" vertical="center"/>
      <protection hidden="1"/>
    </xf>
    <xf numFmtId="0" fontId="47" fillId="32" borderId="15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left" wrapText="1" indent="1"/>
      <protection hidden="1"/>
    </xf>
    <xf numFmtId="0" fontId="6" fillId="0" borderId="0" xfId="0" applyFont="1" applyFill="1" applyBorder="1" applyAlignment="1" applyProtection="1">
      <alignment horizontal="left" wrapText="1" indent="1"/>
      <protection hidden="1"/>
    </xf>
    <xf numFmtId="0" fontId="27" fillId="34" borderId="19" xfId="0" applyFont="1" applyFill="1" applyBorder="1" applyAlignment="1" applyProtection="1">
      <alignment horizontal="left" vertical="top" indent="1"/>
      <protection locked="0"/>
    </xf>
    <xf numFmtId="0" fontId="6" fillId="0" borderId="2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4" borderId="26" xfId="0" applyFont="1" applyFill="1" applyBorder="1" applyAlignment="1" applyProtection="1">
      <alignment horizontal="center" vertical="top"/>
      <protection locked="0"/>
    </xf>
    <xf numFmtId="0" fontId="46" fillId="4" borderId="27" xfId="0" applyFont="1" applyFill="1" applyBorder="1" applyAlignment="1" applyProtection="1">
      <alignment horizontal="center" vertical="top"/>
      <protection locked="0"/>
    </xf>
    <xf numFmtId="0" fontId="24" fillId="32" borderId="21" xfId="0" applyFont="1" applyFill="1" applyBorder="1" applyAlignment="1" applyProtection="1">
      <alignment horizontal="center" vertical="top"/>
      <protection hidden="1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27" fillId="34" borderId="19" xfId="0" applyFont="1" applyFill="1" applyBorder="1" applyAlignment="1" applyProtection="1">
      <alignment horizontal="center" vertical="top"/>
      <protection locked="0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34" borderId="19" xfId="0" applyFont="1" applyFill="1" applyBorder="1" applyAlignment="1" applyProtection="1">
      <alignment horizontal="center" vertical="top"/>
      <protection locked="0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19" xfId="0" applyFont="1" applyFill="1" applyBorder="1" applyAlignment="1" applyProtection="1">
      <alignment horizontal="left" vertical="top" wrapText="1" indent="1"/>
      <protection locked="0"/>
    </xf>
    <xf numFmtId="0" fontId="47" fillId="32" borderId="24" xfId="0" applyFont="1" applyFill="1" applyBorder="1" applyAlignment="1" applyProtection="1">
      <alignment horizontal="center" vertical="center"/>
      <protection hidden="1"/>
    </xf>
    <xf numFmtId="0" fontId="47" fillId="32" borderId="19" xfId="0" applyFont="1" applyFill="1" applyBorder="1" applyAlignment="1" applyProtection="1">
      <alignment horizontal="center" vertical="center"/>
      <protection hidden="1"/>
    </xf>
    <xf numFmtId="0" fontId="47" fillId="32" borderId="22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3" fillId="35" borderId="21" xfId="42" applyFont="1" applyFill="1" applyBorder="1" applyAlignment="1" applyProtection="1">
      <alignment horizontal="center" vertical="center"/>
      <protection hidden="1"/>
    </xf>
    <xf numFmtId="0" fontId="63" fillId="35" borderId="0" xfId="42" applyFont="1" applyFill="1" applyBorder="1" applyAlignment="1" applyProtection="1">
      <alignment horizontal="center" vertical="center"/>
      <protection hidden="1"/>
    </xf>
    <xf numFmtId="0" fontId="24" fillId="4" borderId="19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3" fontId="92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59" fillId="0" borderId="0" xfId="0" applyFont="1" applyFill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wrapText="1"/>
      <protection hidden="1"/>
    </xf>
    <xf numFmtId="0" fontId="89" fillId="0" borderId="0" xfId="0" applyFont="1" applyBorder="1" applyAlignment="1" applyProtection="1">
      <alignment horizontal="center" vertical="top" wrapText="1"/>
      <protection hidden="1"/>
    </xf>
    <xf numFmtId="3" fontId="27" fillId="4" borderId="19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/>
    </xf>
    <xf numFmtId="0" fontId="24" fillId="34" borderId="23" xfId="0" applyFont="1" applyFill="1" applyBorder="1" applyAlignment="1" applyProtection="1">
      <alignment horizontal="center" vertical="top"/>
      <protection locked="0"/>
    </xf>
    <xf numFmtId="3" fontId="27" fillId="34" borderId="19" xfId="0" applyNumberFormat="1" applyFont="1" applyFill="1" applyBorder="1" applyAlignment="1" applyProtection="1">
      <alignment horizontal="left" vertical="top" indent="1"/>
      <protection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24" fillId="0" borderId="16" xfId="0" applyFont="1" applyBorder="1" applyAlignment="1" applyProtection="1">
      <alignment horizontal="center" vertical="center" wrapText="1"/>
      <protection hidden="1" locked="0"/>
    </xf>
    <xf numFmtId="0" fontId="24" fillId="0" borderId="19" xfId="0" applyFont="1" applyBorder="1" applyAlignment="1" applyProtection="1">
      <alignment horizontal="center" vertical="center" wrapText="1"/>
      <protection hidden="1" locked="0"/>
    </xf>
    <xf numFmtId="0" fontId="24" fillId="0" borderId="22" xfId="0" applyFont="1" applyBorder="1" applyAlignment="1" applyProtection="1">
      <alignment horizontal="center" vertical="center" wrapText="1"/>
      <protection hidden="1" locked="0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4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24" xfId="0" applyFont="1" applyBorder="1" applyAlignment="1" applyProtection="1">
      <alignment horizontal="left"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23" fillId="0" borderId="13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16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9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24" xfId="0" applyFont="1" applyFill="1" applyBorder="1" applyAlignment="1" applyProtection="1">
      <alignment horizontal="left" vertical="top" wrapText="1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7" fillId="37" borderId="11" xfId="0" applyFont="1" applyFill="1" applyBorder="1" applyAlignment="1" applyProtection="1">
      <alignment horizontal="center" vertical="top"/>
      <protection hidden="1"/>
    </xf>
    <xf numFmtId="0" fontId="7" fillId="37" borderId="14" xfId="0" applyFont="1" applyFill="1" applyBorder="1" applyAlignment="1" applyProtection="1">
      <alignment horizontal="center" vertical="top"/>
      <protection hidden="1"/>
    </xf>
    <xf numFmtId="0" fontId="7" fillId="37" borderId="12" xfId="0" applyFont="1" applyFill="1" applyBorder="1" applyAlignment="1" applyProtection="1">
      <alignment horizontal="center" vertical="top"/>
      <protection hidden="1"/>
    </xf>
    <xf numFmtId="0" fontId="91" fillId="0" borderId="16" xfId="0" applyFont="1" applyBorder="1" applyAlignment="1" applyProtection="1">
      <alignment horizontal="center" vertical="center" wrapText="1"/>
      <protection hidden="1"/>
    </xf>
    <xf numFmtId="0" fontId="91" fillId="0" borderId="15" xfId="0" applyFont="1" applyBorder="1" applyAlignment="1" applyProtection="1">
      <alignment horizontal="center" vertical="center" wrapText="1"/>
      <protection hidden="1"/>
    </xf>
    <xf numFmtId="0" fontId="91" fillId="0" borderId="2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0" fillId="0" borderId="17" xfId="0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23" fillId="0" borderId="24" xfId="0" applyFont="1" applyBorder="1" applyAlignment="1" applyProtection="1">
      <alignment horizontal="left" vertical="center" wrapText="1" inden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26" fillId="0" borderId="17" xfId="0" applyFont="1" applyBorder="1" applyAlignment="1" applyProtection="1">
      <alignment/>
      <protection hidden="1"/>
    </xf>
    <xf numFmtId="0" fontId="26" fillId="0" borderId="16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5" fillId="0" borderId="19" xfId="0" applyFont="1" applyBorder="1" applyAlignment="1" applyProtection="1">
      <alignment horizontal="left"/>
      <protection hidden="1"/>
    </xf>
    <xf numFmtId="0" fontId="69" fillId="0" borderId="0" xfId="0" applyFont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" fillId="0" borderId="18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" fillId="0" borderId="20" xfId="0" applyFont="1" applyBorder="1" applyAlignment="1" applyProtection="1">
      <alignment horizontal="left" vertical="top" wrapText="1" indent="3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6" fillId="0" borderId="0" xfId="0" applyFont="1" applyAlignment="1" applyProtection="1">
      <alignment horizontal="left" wrapText="1" inden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21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24" xfId="0" applyFont="1" applyFill="1" applyBorder="1" applyAlignment="1" applyProtection="1">
      <alignment horizontal="left" vertical="top" wrapText="1"/>
      <protection hidden="1"/>
    </xf>
    <xf numFmtId="0" fontId="7" fillId="0" borderId="22" xfId="0" applyFont="1" applyFill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4" fillId="0" borderId="11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19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27" fillId="0" borderId="23" xfId="0" applyFont="1" applyBorder="1" applyAlignment="1" applyProtection="1">
      <alignment horizontal="left" vertical="top"/>
      <protection hidden="1"/>
    </xf>
    <xf numFmtId="0" fontId="27" fillId="0" borderId="23" xfId="0" applyFont="1" applyBorder="1" applyAlignment="1" applyProtection="1">
      <alignment horizontal="left" vertical="top" wrapText="1" inden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19" xfId="0" applyFont="1" applyBorder="1" applyAlignment="1" applyProtection="1">
      <alignment horizontal="left" vertical="top" wrapText="1"/>
      <protection hidden="1"/>
    </xf>
    <xf numFmtId="0" fontId="27" fillId="0" borderId="23" xfId="0" applyFont="1" applyBorder="1" applyAlignment="1" applyProtection="1">
      <alignment horizontal="righ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23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/>
      <protection hidden="1" locked="0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24" xfId="0" applyFont="1" applyBorder="1" applyAlignment="1" applyProtection="1">
      <alignment horizontal="center" vertical="top" wrapText="1"/>
      <protection hidden="1"/>
    </xf>
    <xf numFmtId="0" fontId="15" fillId="0" borderId="19" xfId="0" applyFont="1" applyBorder="1" applyAlignment="1" applyProtection="1">
      <alignment horizontal="center" vertical="top" wrapText="1"/>
      <protection hidden="1"/>
    </xf>
    <xf numFmtId="0" fontId="15" fillId="0" borderId="22" xfId="0" applyFont="1" applyBorder="1" applyAlignment="1" applyProtection="1">
      <alignment horizontal="center" vertical="top" wrapText="1"/>
      <protection hidden="1"/>
    </xf>
    <xf numFmtId="0" fontId="24" fillId="0" borderId="19" xfId="0" applyFont="1" applyFill="1" applyBorder="1" applyAlignment="1" applyProtection="1">
      <alignment horizontal="left" vertical="top" inden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3" fillId="0" borderId="13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16" xfId="0" applyFont="1" applyBorder="1" applyAlignment="1" applyProtection="1">
      <alignment horizontal="left" vertical="top" wrapText="1" indent="1"/>
      <protection hidden="1"/>
    </xf>
    <xf numFmtId="0" fontId="23" fillId="0" borderId="24" xfId="0" applyFont="1" applyBorder="1" applyAlignment="1" applyProtection="1">
      <alignment horizontal="left" vertical="top" wrapText="1" indent="1"/>
      <protection hidden="1"/>
    </xf>
    <xf numFmtId="0" fontId="23" fillId="0" borderId="19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4" xfId="0" applyFont="1" applyBorder="1" applyAlignment="1" applyProtection="1">
      <alignment horizontal="center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3" fontId="7" fillId="0" borderId="13" xfId="0" applyNumberFormat="1" applyFont="1" applyBorder="1" applyAlignment="1" applyProtection="1">
      <alignment horizontal="left" vertical="top" wrapText="1"/>
      <protection locked="0"/>
    </xf>
    <xf numFmtId="14" fontId="7" fillId="0" borderId="11" xfId="0" applyNumberFormat="1" applyFont="1" applyBorder="1" applyAlignment="1" applyProtection="1">
      <alignment horizontal="center" vertical="top" wrapText="1"/>
      <protection hidden="1"/>
    </xf>
    <xf numFmtId="14" fontId="7" fillId="0" borderId="14" xfId="0" applyNumberFormat="1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left" vertical="top" wrapText="1" indent="3"/>
      <protection hidden="1"/>
    </xf>
    <xf numFmtId="0" fontId="15" fillId="0" borderId="16" xfId="0" applyFont="1" applyBorder="1" applyAlignment="1" applyProtection="1">
      <alignment horizontal="left" vertical="top" wrapText="1" indent="3"/>
      <protection hidden="1"/>
    </xf>
    <xf numFmtId="0" fontId="15" fillId="0" borderId="24" xfId="0" applyFont="1" applyBorder="1" applyAlignment="1" applyProtection="1">
      <alignment horizontal="left" vertical="top" wrapText="1" indent="3"/>
      <protection hidden="1"/>
    </xf>
    <xf numFmtId="0" fontId="15" fillId="0" borderId="22" xfId="0" applyFont="1" applyBorder="1" applyAlignment="1" applyProtection="1">
      <alignment horizontal="left" vertical="top" wrapText="1" indent="3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7" fillId="0" borderId="11" xfId="0" applyFont="1" applyFill="1" applyBorder="1" applyAlignment="1" applyProtection="1">
      <alignment horizontal="left" vertical="top"/>
      <protection hidden="1"/>
    </xf>
    <xf numFmtId="0" fontId="7" fillId="0" borderId="14" xfId="0" applyFont="1" applyFill="1" applyBorder="1" applyAlignment="1" applyProtection="1">
      <alignment horizontal="left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43" fillId="0" borderId="2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43" fillId="0" borderId="21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left" vertical="center" wrapText="1"/>
      <protection hidden="1"/>
    </xf>
    <xf numFmtId="0" fontId="11" fillId="0" borderId="21" xfId="0" applyFont="1" applyBorder="1" applyAlignment="1" applyProtection="1">
      <alignment horizontal="left" vertical="center" wrapText="1"/>
      <protection hidden="1"/>
    </xf>
    <xf numFmtId="0" fontId="11" fillId="0" borderId="24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11" fillId="0" borderId="24" xfId="0" applyFont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94" fillId="0" borderId="14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43" fillId="0" borderId="15" xfId="0" applyFont="1" applyBorder="1" applyAlignment="1" applyProtection="1">
      <alignment horizontal="left" vertical="top" wrapText="1"/>
      <protection hidden="1"/>
    </xf>
    <xf numFmtId="0" fontId="43" fillId="0" borderId="24" xfId="0" applyFont="1" applyBorder="1" applyAlignment="1" applyProtection="1">
      <alignment horizontal="left" vertical="top" wrapText="1"/>
      <protection hidden="1"/>
    </xf>
    <xf numFmtId="0" fontId="43" fillId="0" borderId="19" xfId="0" applyFont="1" applyBorder="1" applyAlignment="1" applyProtection="1">
      <alignment horizontal="left" vertical="top" wrapText="1"/>
      <protection hidden="1"/>
    </xf>
    <xf numFmtId="0" fontId="43" fillId="0" borderId="22" xfId="0" applyFont="1" applyBorder="1" applyAlignment="1" applyProtection="1">
      <alignment horizontal="left" vertical="top" wrapText="1"/>
      <protection hidden="1"/>
    </xf>
    <xf numFmtId="0" fontId="17" fillId="35" borderId="23" xfId="42" applyFill="1" applyBorder="1" applyAlignment="1" applyProtection="1">
      <alignment horizontal="left" vertical="top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17" fillId="35" borderId="19" xfId="42" applyFill="1" applyBorder="1" applyAlignment="1" applyProtection="1">
      <alignment horizontal="left" vertical="top"/>
      <protection hidden="1"/>
    </xf>
    <xf numFmtId="0" fontId="68" fillId="0" borderId="0" xfId="0" applyFont="1" applyAlignment="1" applyProtection="1">
      <alignment horizontal="left" vertical="top" wrapText="1"/>
      <protection hidden="1"/>
    </xf>
    <xf numFmtId="0" fontId="17" fillId="35" borderId="23" xfId="42" applyFill="1" applyBorder="1" applyAlignment="1" applyProtection="1">
      <alignment horizontal="center"/>
      <protection hidden="1"/>
    </xf>
    <xf numFmtId="0" fontId="63" fillId="35" borderId="26" xfId="42" applyFont="1" applyFill="1" applyBorder="1" applyAlignment="1" applyProtection="1">
      <alignment horizontal="center" vertical="top" wrapText="1"/>
      <protection hidden="1"/>
    </xf>
    <xf numFmtId="0" fontId="63" fillId="35" borderId="28" xfId="42" applyFont="1" applyFill="1" applyBorder="1" applyAlignment="1" applyProtection="1">
      <alignment horizontal="center" vertical="top" wrapText="1"/>
      <protection hidden="1"/>
    </xf>
    <xf numFmtId="0" fontId="63" fillId="35" borderId="27" xfId="42" applyFont="1" applyFill="1" applyBorder="1" applyAlignment="1" applyProtection="1">
      <alignment horizontal="center" vertical="top" wrapText="1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62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12" fillId="0" borderId="13" xfId="0" applyFont="1" applyBorder="1" applyAlignment="1" applyProtection="1">
      <alignment horizontal="left" vertical="top" wrapText="1" indent="2"/>
      <protection hidden="1"/>
    </xf>
    <xf numFmtId="0" fontId="12" fillId="0" borderId="16" xfId="0" applyFont="1" applyBorder="1" applyAlignment="1" applyProtection="1">
      <alignment horizontal="left" vertical="top" wrapText="1" indent="2"/>
      <protection hidden="1"/>
    </xf>
    <xf numFmtId="0" fontId="12" fillId="0" borderId="24" xfId="0" applyFont="1" applyBorder="1" applyAlignment="1" applyProtection="1">
      <alignment horizontal="left" vertical="top" wrapText="1" indent="2"/>
      <protection hidden="1"/>
    </xf>
    <xf numFmtId="0" fontId="12" fillId="0" borderId="22" xfId="0" applyFont="1" applyBorder="1" applyAlignment="1" applyProtection="1">
      <alignment horizontal="left" vertical="top" wrapText="1" indent="2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1" fillId="0" borderId="11" xfId="0" applyFont="1" applyBorder="1" applyAlignment="1" applyProtection="1">
      <alignment horizontal="center" vertical="center" wrapText="1"/>
      <protection hidden="1"/>
    </xf>
    <xf numFmtId="0" fontId="91" fillId="0" borderId="14" xfId="0" applyFont="1" applyBorder="1" applyAlignment="1" applyProtection="1">
      <alignment horizontal="center" vertical="center" wrapText="1"/>
      <protection hidden="1"/>
    </xf>
    <xf numFmtId="0" fontId="91" fillId="0" borderId="12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 applyProtection="1">
      <alignment/>
      <protection hidden="1" locked="0"/>
    </xf>
    <xf numFmtId="0" fontId="9" fillId="0" borderId="10" xfId="0" applyFont="1" applyBorder="1" applyAlignment="1" applyProtection="1" quotePrefix="1">
      <alignment horizontal="center" vertical="top" wrapText="1"/>
      <protection hidden="1"/>
    </xf>
    <xf numFmtId="0" fontId="9" fillId="0" borderId="23" xfId="0" applyFont="1" applyBorder="1" applyAlignment="1" applyProtection="1" quotePrefix="1">
      <alignment horizontal="center" vertical="top" wrapText="1"/>
      <protection hidden="1"/>
    </xf>
    <xf numFmtId="0" fontId="91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4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0"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96215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952500</xdr:colOff>
      <xdr:row>283</xdr:row>
      <xdr:rowOff>0</xdr:rowOff>
    </xdr:from>
    <xdr:to>
      <xdr:col>6</xdr:col>
      <xdr:colOff>800100</xdr:colOff>
      <xdr:row>283</xdr:row>
      <xdr:rowOff>0</xdr:rowOff>
    </xdr:to>
    <xdr:sp>
      <xdr:nvSpPr>
        <xdr:cNvPr id="2" name="Line 116"/>
        <xdr:cNvSpPr>
          <a:spLocks/>
        </xdr:cNvSpPr>
      </xdr:nvSpPr>
      <xdr:spPr>
        <a:xfrm>
          <a:off x="2162175" y="70742175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876300</xdr:colOff>
      <xdr:row>283</xdr:row>
      <xdr:rowOff>0</xdr:rowOff>
    </xdr:from>
    <xdr:to>
      <xdr:col>8</xdr:col>
      <xdr:colOff>523875</xdr:colOff>
      <xdr:row>283</xdr:row>
      <xdr:rowOff>0</xdr:rowOff>
    </xdr:to>
    <xdr:sp>
      <xdr:nvSpPr>
        <xdr:cNvPr id="3" name="Line 117"/>
        <xdr:cNvSpPr>
          <a:spLocks/>
        </xdr:cNvSpPr>
      </xdr:nvSpPr>
      <xdr:spPr>
        <a:xfrm>
          <a:off x="5686425" y="707421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342900</xdr:colOff>
      <xdr:row>284</xdr:row>
      <xdr:rowOff>0</xdr:rowOff>
    </xdr:from>
    <xdr:to>
      <xdr:col>5</xdr:col>
      <xdr:colOff>847725</xdr:colOff>
      <xdr:row>284</xdr:row>
      <xdr:rowOff>0</xdr:rowOff>
    </xdr:to>
    <xdr:sp>
      <xdr:nvSpPr>
        <xdr:cNvPr id="4" name="Line 118"/>
        <xdr:cNvSpPr>
          <a:spLocks/>
        </xdr:cNvSpPr>
      </xdr:nvSpPr>
      <xdr:spPr>
        <a:xfrm>
          <a:off x="3533775" y="7104697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305</xdr:row>
      <xdr:rowOff>19050</xdr:rowOff>
    </xdr:from>
    <xdr:to>
      <xdr:col>8</xdr:col>
      <xdr:colOff>876300</xdr:colOff>
      <xdr:row>305</xdr:row>
      <xdr:rowOff>19050</xdr:rowOff>
    </xdr:to>
    <xdr:sp>
      <xdr:nvSpPr>
        <xdr:cNvPr id="5" name="Line 120"/>
        <xdr:cNvSpPr>
          <a:spLocks/>
        </xdr:cNvSpPr>
      </xdr:nvSpPr>
      <xdr:spPr>
        <a:xfrm>
          <a:off x="66675" y="7539037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304</xdr:row>
      <xdr:rowOff>9525</xdr:rowOff>
    </xdr:from>
    <xdr:to>
      <xdr:col>8</xdr:col>
      <xdr:colOff>876300</xdr:colOff>
      <xdr:row>304</xdr:row>
      <xdr:rowOff>9525</xdr:rowOff>
    </xdr:to>
    <xdr:sp>
      <xdr:nvSpPr>
        <xdr:cNvPr id="6" name="Line 121"/>
        <xdr:cNvSpPr>
          <a:spLocks/>
        </xdr:cNvSpPr>
      </xdr:nvSpPr>
      <xdr:spPr>
        <a:xfrm>
          <a:off x="66675" y="75190350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299</xdr:row>
      <xdr:rowOff>180975</xdr:rowOff>
    </xdr:from>
    <xdr:to>
      <xdr:col>4</xdr:col>
      <xdr:colOff>571500</xdr:colOff>
      <xdr:row>299</xdr:row>
      <xdr:rowOff>180975</xdr:rowOff>
    </xdr:to>
    <xdr:sp>
      <xdr:nvSpPr>
        <xdr:cNvPr id="7" name="Line 124"/>
        <xdr:cNvSpPr>
          <a:spLocks/>
        </xdr:cNvSpPr>
      </xdr:nvSpPr>
      <xdr:spPr>
        <a:xfrm>
          <a:off x="2352675" y="74266425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299</xdr:row>
      <xdr:rowOff>180975</xdr:rowOff>
    </xdr:from>
    <xdr:to>
      <xdr:col>8</xdr:col>
      <xdr:colOff>876300</xdr:colOff>
      <xdr:row>299</xdr:row>
      <xdr:rowOff>180975</xdr:rowOff>
    </xdr:to>
    <xdr:sp>
      <xdr:nvSpPr>
        <xdr:cNvPr id="8" name="Line 125"/>
        <xdr:cNvSpPr>
          <a:spLocks/>
        </xdr:cNvSpPr>
      </xdr:nvSpPr>
      <xdr:spPr>
        <a:xfrm>
          <a:off x="3905250" y="7426642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287</xdr:row>
      <xdr:rowOff>0</xdr:rowOff>
    </xdr:from>
    <xdr:to>
      <xdr:col>4</xdr:col>
      <xdr:colOff>466725</xdr:colOff>
      <xdr:row>287</xdr:row>
      <xdr:rowOff>0</xdr:rowOff>
    </xdr:to>
    <xdr:sp>
      <xdr:nvSpPr>
        <xdr:cNvPr id="9" name="Line 545"/>
        <xdr:cNvSpPr>
          <a:spLocks/>
        </xdr:cNvSpPr>
      </xdr:nvSpPr>
      <xdr:spPr>
        <a:xfrm>
          <a:off x="1857375" y="716470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287</xdr:row>
      <xdr:rowOff>0</xdr:rowOff>
    </xdr:from>
    <xdr:to>
      <xdr:col>8</xdr:col>
      <xdr:colOff>857250</xdr:colOff>
      <xdr:row>287</xdr:row>
      <xdr:rowOff>0</xdr:rowOff>
    </xdr:to>
    <xdr:sp>
      <xdr:nvSpPr>
        <xdr:cNvPr id="10" name="Line 125"/>
        <xdr:cNvSpPr>
          <a:spLocks/>
        </xdr:cNvSpPr>
      </xdr:nvSpPr>
      <xdr:spPr>
        <a:xfrm>
          <a:off x="3933825" y="716470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288</xdr:row>
      <xdr:rowOff>190500</xdr:rowOff>
    </xdr:from>
    <xdr:to>
      <xdr:col>4</xdr:col>
      <xdr:colOff>466725</xdr:colOff>
      <xdr:row>288</xdr:row>
      <xdr:rowOff>190500</xdr:rowOff>
    </xdr:to>
    <xdr:sp>
      <xdr:nvSpPr>
        <xdr:cNvPr id="11" name="Line 547"/>
        <xdr:cNvSpPr>
          <a:spLocks/>
        </xdr:cNvSpPr>
      </xdr:nvSpPr>
      <xdr:spPr>
        <a:xfrm>
          <a:off x="1857375" y="720375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288</xdr:row>
      <xdr:rowOff>190500</xdr:rowOff>
    </xdr:from>
    <xdr:to>
      <xdr:col>8</xdr:col>
      <xdr:colOff>857250</xdr:colOff>
      <xdr:row>288</xdr:row>
      <xdr:rowOff>190500</xdr:rowOff>
    </xdr:to>
    <xdr:sp>
      <xdr:nvSpPr>
        <xdr:cNvPr id="12" name="Line 125"/>
        <xdr:cNvSpPr>
          <a:spLocks/>
        </xdr:cNvSpPr>
      </xdr:nvSpPr>
      <xdr:spPr>
        <a:xfrm>
          <a:off x="3933825" y="720375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290</xdr:row>
      <xdr:rowOff>190500</xdr:rowOff>
    </xdr:from>
    <xdr:to>
      <xdr:col>4</xdr:col>
      <xdr:colOff>466725</xdr:colOff>
      <xdr:row>290</xdr:row>
      <xdr:rowOff>190500</xdr:rowOff>
    </xdr:to>
    <xdr:sp>
      <xdr:nvSpPr>
        <xdr:cNvPr id="13" name="Line 549"/>
        <xdr:cNvSpPr>
          <a:spLocks/>
        </xdr:cNvSpPr>
      </xdr:nvSpPr>
      <xdr:spPr>
        <a:xfrm>
          <a:off x="1857375" y="7243762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290</xdr:row>
      <xdr:rowOff>190500</xdr:rowOff>
    </xdr:from>
    <xdr:to>
      <xdr:col>8</xdr:col>
      <xdr:colOff>857250</xdr:colOff>
      <xdr:row>290</xdr:row>
      <xdr:rowOff>190500</xdr:rowOff>
    </xdr:to>
    <xdr:sp>
      <xdr:nvSpPr>
        <xdr:cNvPr id="14" name="Line 125"/>
        <xdr:cNvSpPr>
          <a:spLocks/>
        </xdr:cNvSpPr>
      </xdr:nvSpPr>
      <xdr:spPr>
        <a:xfrm>
          <a:off x="3933825" y="724376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292</xdr:row>
      <xdr:rowOff>190500</xdr:rowOff>
    </xdr:from>
    <xdr:to>
      <xdr:col>4</xdr:col>
      <xdr:colOff>466725</xdr:colOff>
      <xdr:row>292</xdr:row>
      <xdr:rowOff>190500</xdr:rowOff>
    </xdr:to>
    <xdr:sp>
      <xdr:nvSpPr>
        <xdr:cNvPr id="15" name="Line 551"/>
        <xdr:cNvSpPr>
          <a:spLocks/>
        </xdr:cNvSpPr>
      </xdr:nvSpPr>
      <xdr:spPr>
        <a:xfrm>
          <a:off x="1857375" y="728376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292</xdr:row>
      <xdr:rowOff>190500</xdr:rowOff>
    </xdr:from>
    <xdr:to>
      <xdr:col>8</xdr:col>
      <xdr:colOff>857250</xdr:colOff>
      <xdr:row>292</xdr:row>
      <xdr:rowOff>190500</xdr:rowOff>
    </xdr:to>
    <xdr:sp>
      <xdr:nvSpPr>
        <xdr:cNvPr id="16" name="Line 125"/>
        <xdr:cNvSpPr>
          <a:spLocks/>
        </xdr:cNvSpPr>
      </xdr:nvSpPr>
      <xdr:spPr>
        <a:xfrm>
          <a:off x="3933825" y="728376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180975</xdr:rowOff>
    </xdr:from>
    <xdr:to>
      <xdr:col>9</xdr:col>
      <xdr:colOff>0</xdr:colOff>
      <xdr:row>10</xdr:row>
      <xdr:rowOff>180975</xdr:rowOff>
    </xdr:to>
    <xdr:sp>
      <xdr:nvSpPr>
        <xdr:cNvPr id="17" name="Line 54"/>
        <xdr:cNvSpPr>
          <a:spLocks/>
        </xdr:cNvSpPr>
      </xdr:nvSpPr>
      <xdr:spPr>
        <a:xfrm>
          <a:off x="1238250" y="215265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306</xdr:row>
      <xdr:rowOff>38100</xdr:rowOff>
    </xdr:from>
    <xdr:to>
      <xdr:col>8</xdr:col>
      <xdr:colOff>876300</xdr:colOff>
      <xdr:row>306</xdr:row>
      <xdr:rowOff>38100</xdr:rowOff>
    </xdr:to>
    <xdr:sp>
      <xdr:nvSpPr>
        <xdr:cNvPr id="18" name="Line 121"/>
        <xdr:cNvSpPr>
          <a:spLocks/>
        </xdr:cNvSpPr>
      </xdr:nvSpPr>
      <xdr:spPr>
        <a:xfrm>
          <a:off x="66675" y="7559992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200025</xdr:rowOff>
    </xdr:from>
    <xdr:to>
      <xdr:col>8</xdr:col>
      <xdr:colOff>885825</xdr:colOff>
      <xdr:row>11</xdr:row>
      <xdr:rowOff>200025</xdr:rowOff>
    </xdr:to>
    <xdr:sp>
      <xdr:nvSpPr>
        <xdr:cNvPr id="19" name="Line 54"/>
        <xdr:cNvSpPr>
          <a:spLocks/>
        </xdr:cNvSpPr>
      </xdr:nvSpPr>
      <xdr:spPr>
        <a:xfrm>
          <a:off x="1219200" y="2552700"/>
          <a:ext cx="6286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307</xdr:row>
      <xdr:rowOff>57150</xdr:rowOff>
    </xdr:from>
    <xdr:to>
      <xdr:col>8</xdr:col>
      <xdr:colOff>876300</xdr:colOff>
      <xdr:row>307</xdr:row>
      <xdr:rowOff>57150</xdr:rowOff>
    </xdr:to>
    <xdr:sp>
      <xdr:nvSpPr>
        <xdr:cNvPr id="20" name="Line 121"/>
        <xdr:cNvSpPr>
          <a:spLocks/>
        </xdr:cNvSpPr>
      </xdr:nvSpPr>
      <xdr:spPr>
        <a:xfrm>
          <a:off x="66675" y="7580947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showGridLines="0" showRowColHeaders="0" showZeros="0" tabSelected="1" showOutlineSymbols="0" zoomScalePageLayoutView="0" workbookViewId="0" topLeftCell="A1">
      <selection activeCell="H4" sqref="H4:I16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4.75390625" style="3" customWidth="1"/>
    <col min="9" max="9" width="32.25390625" style="3" customWidth="1"/>
    <col min="10" max="10" width="11.875" style="3" customWidth="1"/>
    <col min="11" max="11" width="25.625" style="158" hidden="1" customWidth="1"/>
    <col min="12" max="12" width="14.00390625" style="157" hidden="1" customWidth="1"/>
    <col min="13" max="13" width="12.75390625" style="160" hidden="1" customWidth="1"/>
    <col min="14" max="15" width="9.125" style="3" hidden="1" customWidth="1"/>
    <col min="16" max="16384" width="9.125" style="3" customWidth="1"/>
  </cols>
  <sheetData>
    <row r="1" spans="1:10" ht="15.75" customHeight="1">
      <c r="A1" s="490" t="str">
        <f>A79</f>
        <v>Введите данные в ячейки, выделенные голубым и зеленым цветом</v>
      </c>
      <c r="B1" s="491"/>
      <c r="C1" s="491"/>
      <c r="D1" s="491"/>
      <c r="E1" s="491"/>
      <c r="F1" s="491"/>
      <c r="G1" s="491"/>
      <c r="H1" s="491"/>
      <c r="I1" s="491"/>
      <c r="J1" s="492"/>
    </row>
    <row r="2" spans="1:10" ht="13.5" customHeight="1">
      <c r="A2" s="511"/>
      <c r="B2" s="512"/>
      <c r="C2" s="512"/>
      <c r="D2" s="512"/>
      <c r="E2" s="512"/>
      <c r="F2" s="512"/>
      <c r="G2" s="512"/>
      <c r="H2" s="512"/>
      <c r="I2" s="512"/>
      <c r="J2" s="513"/>
    </row>
    <row r="3" spans="1:10" ht="9" customHeight="1" thickBot="1">
      <c r="A3" s="327"/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customHeight="1" thickBot="1">
      <c r="A4" s="290" t="s">
        <v>185</v>
      </c>
      <c r="B4" s="501">
        <v>1</v>
      </c>
      <c r="C4" s="502"/>
      <c r="D4" s="130"/>
      <c r="E4" s="274" t="str">
        <f aca="true" t="shared" si="0" ref="E4:E16">VLOOKUP(A82,$A$82:$H$94,$B$4+1)</f>
        <v>Балашиха</v>
      </c>
      <c r="F4" s="275"/>
      <c r="G4" s="114"/>
      <c r="H4" s="522" t="str">
        <f>ЭЗ!A2&amp;ЭЗ!A3</f>
        <v>Экспертное заключение
  на педагога дополнительного образования, </v>
      </c>
      <c r="I4" s="522"/>
      <c r="J4" s="349"/>
    </row>
    <row r="5" spans="1:10" ht="10.5" customHeight="1">
      <c r="A5" s="320"/>
      <c r="B5" s="130"/>
      <c r="C5" s="130"/>
      <c r="D5" s="130"/>
      <c r="E5" s="276" t="str">
        <f t="shared" si="0"/>
        <v>Железнодорожный</v>
      </c>
      <c r="F5" s="277"/>
      <c r="G5" s="28"/>
      <c r="H5" s="522"/>
      <c r="I5" s="522"/>
      <c r="J5" s="349"/>
    </row>
    <row r="6" spans="1:10" ht="10.5" customHeight="1">
      <c r="A6" s="320"/>
      <c r="B6" s="130"/>
      <c r="C6" s="130"/>
      <c r="D6" s="130"/>
      <c r="E6" s="276" t="str">
        <f t="shared" si="0"/>
        <v>Ногинский</v>
      </c>
      <c r="F6" s="277"/>
      <c r="G6" s="28"/>
      <c r="H6" s="522"/>
      <c r="I6" s="522"/>
      <c r="J6" s="349"/>
    </row>
    <row r="7" spans="1:10" ht="10.5" customHeight="1">
      <c r="A7" s="320"/>
      <c r="B7" s="130"/>
      <c r="C7" s="130"/>
      <c r="D7" s="130"/>
      <c r="E7" s="276" t="str">
        <f t="shared" si="0"/>
        <v>Орехово-Зуево</v>
      </c>
      <c r="F7" s="277"/>
      <c r="G7" s="28"/>
      <c r="H7" s="522"/>
      <c r="I7" s="522"/>
      <c r="J7" s="349"/>
    </row>
    <row r="8" spans="1:10" ht="10.5" customHeight="1">
      <c r="A8" s="320"/>
      <c r="B8" s="130"/>
      <c r="C8" s="130"/>
      <c r="D8" s="130"/>
      <c r="E8" s="276" t="str">
        <f t="shared" si="0"/>
        <v>Орехово-Зуевский</v>
      </c>
      <c r="F8" s="277"/>
      <c r="G8" s="28"/>
      <c r="H8" s="523" t="str">
        <f>ЭЗ!A4</f>
        <v>реализующего дополнительную образовательную программу 
физкультурно-спортивной  направленности</v>
      </c>
      <c r="I8" s="523"/>
      <c r="J8" s="349"/>
    </row>
    <row r="9" spans="1:10" ht="10.5" customHeight="1">
      <c r="A9" s="320"/>
      <c r="B9" s="130"/>
      <c r="C9" s="130"/>
      <c r="D9" s="130"/>
      <c r="E9" s="276" t="str">
        <f t="shared" si="0"/>
        <v>Павлово-Посадский</v>
      </c>
      <c r="F9" s="277"/>
      <c r="G9" s="28"/>
      <c r="H9" s="523"/>
      <c r="I9" s="523"/>
      <c r="J9" s="349"/>
    </row>
    <row r="10" spans="1:10" ht="10.5" customHeight="1">
      <c r="A10" s="320"/>
      <c r="B10" s="130"/>
      <c r="C10" s="130"/>
      <c r="D10" s="130"/>
      <c r="E10" s="276" t="str">
        <f t="shared" si="0"/>
        <v>Реутов</v>
      </c>
      <c r="F10" s="277"/>
      <c r="G10" s="28"/>
      <c r="H10" s="523"/>
      <c r="I10" s="523"/>
      <c r="J10" s="349"/>
    </row>
    <row r="11" spans="1:10" ht="10.5" customHeight="1">
      <c r="A11" s="320"/>
      <c r="B11" s="130"/>
      <c r="C11" s="130"/>
      <c r="D11" s="130"/>
      <c r="E11" s="276" t="str">
        <f t="shared" si="0"/>
        <v>Черноголовка</v>
      </c>
      <c r="F11" s="277"/>
      <c r="G11" s="28"/>
      <c r="H11" s="523"/>
      <c r="I11" s="523"/>
      <c r="J11" s="349"/>
    </row>
    <row r="12" spans="1:10" ht="10.5" customHeight="1">
      <c r="A12" s="320"/>
      <c r="B12" s="130"/>
      <c r="C12" s="130"/>
      <c r="D12" s="130"/>
      <c r="E12" s="276" t="str">
        <f t="shared" si="0"/>
        <v>Электрогорск</v>
      </c>
      <c r="F12" s="277"/>
      <c r="G12" s="28"/>
      <c r="H12" s="523"/>
      <c r="I12" s="523"/>
      <c r="J12" s="349"/>
    </row>
    <row r="13" spans="1:10" ht="10.5" customHeight="1">
      <c r="A13" s="320"/>
      <c r="B13" s="130"/>
      <c r="C13" s="130"/>
      <c r="D13" s="130"/>
      <c r="E13" s="276" t="str">
        <f t="shared" si="0"/>
        <v>Электросталь</v>
      </c>
      <c r="F13" s="277"/>
      <c r="G13" s="28"/>
      <c r="H13" s="523"/>
      <c r="I13" s="523"/>
      <c r="J13" s="349"/>
    </row>
    <row r="14" spans="1:10" ht="10.5" customHeight="1">
      <c r="A14" s="320"/>
      <c r="B14" s="130"/>
      <c r="C14" s="130"/>
      <c r="D14" s="130"/>
      <c r="E14" s="276">
        <f t="shared" si="0"/>
        <v>0</v>
      </c>
      <c r="F14" s="277"/>
      <c r="G14" s="28"/>
      <c r="H14" s="523"/>
      <c r="I14" s="523"/>
      <c r="J14" s="349"/>
    </row>
    <row r="15" spans="1:10" ht="10.5" customHeight="1">
      <c r="A15" s="320"/>
      <c r="B15" s="130"/>
      <c r="C15" s="130"/>
      <c r="D15" s="130"/>
      <c r="E15" s="276">
        <f t="shared" si="0"/>
        <v>0</v>
      </c>
      <c r="F15" s="277"/>
      <c r="G15" s="28"/>
      <c r="H15" s="523"/>
      <c r="I15" s="523"/>
      <c r="J15" s="349"/>
    </row>
    <row r="16" spans="1:10" ht="10.5" customHeight="1">
      <c r="A16" s="320"/>
      <c r="B16" s="28"/>
      <c r="C16" s="28"/>
      <c r="D16" s="28"/>
      <c r="E16" s="278">
        <f t="shared" si="0"/>
        <v>0</v>
      </c>
      <c r="F16" s="279"/>
      <c r="G16" s="28"/>
      <c r="H16" s="523"/>
      <c r="I16" s="523"/>
      <c r="J16" s="273"/>
    </row>
    <row r="17" spans="1:10" ht="15">
      <c r="A17" s="503" t="s">
        <v>104</v>
      </c>
      <c r="B17" s="488"/>
      <c r="C17" s="488"/>
      <c r="D17" s="488"/>
      <c r="E17" s="488"/>
      <c r="F17" s="488"/>
      <c r="G17" s="488"/>
      <c r="H17" s="488"/>
      <c r="I17" s="488"/>
      <c r="J17" s="295"/>
    </row>
    <row r="18" spans="1:13" ht="12.75">
      <c r="A18" s="320"/>
      <c r="B18" s="28"/>
      <c r="C18" s="28"/>
      <c r="D18" s="28"/>
      <c r="E18" s="28"/>
      <c r="F18" s="28"/>
      <c r="G18" s="28"/>
      <c r="H18" s="28"/>
      <c r="I18" s="28"/>
      <c r="J18" s="273"/>
      <c r="K18" s="158" t="s">
        <v>239</v>
      </c>
      <c r="L18" s="157" t="s">
        <v>240</v>
      </c>
      <c r="M18" s="160" t="s">
        <v>241</v>
      </c>
    </row>
    <row r="19" spans="1:13" ht="15">
      <c r="A19" s="499" t="s">
        <v>105</v>
      </c>
      <c r="B19" s="500"/>
      <c r="C19" s="498"/>
      <c r="D19" s="498"/>
      <c r="E19" s="498"/>
      <c r="F19" s="498"/>
      <c r="G19" s="498"/>
      <c r="H19" s="498"/>
      <c r="I19" s="498"/>
      <c r="J19" s="273"/>
      <c r="K19" s="159">
        <f>IF(LEN(L19)&gt;40,M19,L19)</f>
      </c>
      <c r="L19" s="157">
        <f>PROPER(TRIM(C19))</f>
      </c>
      <c r="M19" s="160">
        <f>IF(L19="","",LEFT(L19,(FIND(" ",L19)+1))&amp;"."&amp;MID(L19,FIND(" ",L19,FIND(" ",L19)+1)+1,1)&amp;".")</f>
      </c>
    </row>
    <row r="20" spans="1:11" ht="4.5" customHeight="1">
      <c r="A20" s="301"/>
      <c r="B20" s="129"/>
      <c r="C20" s="178"/>
      <c r="D20" s="178"/>
      <c r="E20" s="178"/>
      <c r="F20" s="178"/>
      <c r="G20" s="178"/>
      <c r="H20" s="178"/>
      <c r="I20" s="178"/>
      <c r="J20" s="273"/>
      <c r="K20" s="179"/>
    </row>
    <row r="21" spans="1:11" ht="15">
      <c r="A21" s="499" t="s">
        <v>106</v>
      </c>
      <c r="B21" s="500"/>
      <c r="C21" s="500"/>
      <c r="D21" s="505" t="s">
        <v>260</v>
      </c>
      <c r="E21" s="505"/>
      <c r="F21" s="505"/>
      <c r="G21" s="504" t="s">
        <v>54</v>
      </c>
      <c r="H21" s="504"/>
      <c r="I21" s="504"/>
      <c r="J21" s="273"/>
      <c r="K21" s="159"/>
    </row>
    <row r="22" spans="1:11" ht="5.25" customHeight="1">
      <c r="A22" s="301"/>
      <c r="B22" s="129"/>
      <c r="C22" s="178"/>
      <c r="D22" s="178"/>
      <c r="E22" s="178"/>
      <c r="F22" s="178"/>
      <c r="G22" s="178"/>
      <c r="H22" s="178"/>
      <c r="I22" s="178"/>
      <c r="J22" s="273"/>
      <c r="K22" s="179"/>
    </row>
    <row r="23" spans="1:12" ht="15">
      <c r="A23" s="499" t="s">
        <v>170</v>
      </c>
      <c r="B23" s="500"/>
      <c r="C23" s="509" t="s">
        <v>354</v>
      </c>
      <c r="D23" s="509"/>
      <c r="E23" s="509"/>
      <c r="F23" s="509"/>
      <c r="G23" s="509"/>
      <c r="H23" s="509"/>
      <c r="I23" s="509"/>
      <c r="J23" s="273"/>
      <c r="K23" s="167">
        <f>LEN(C23)</f>
        <v>114</v>
      </c>
      <c r="L23" s="157" t="s">
        <v>355</v>
      </c>
    </row>
    <row r="24" spans="1:10" ht="29.25" customHeight="1">
      <c r="A24" s="506"/>
      <c r="B24" s="507"/>
      <c r="C24" s="510"/>
      <c r="D24" s="510"/>
      <c r="E24" s="510"/>
      <c r="F24" s="510"/>
      <c r="G24" s="510"/>
      <c r="H24" s="510"/>
      <c r="I24" s="510"/>
      <c r="J24" s="273"/>
    </row>
    <row r="25" spans="1:10" ht="4.5" customHeight="1">
      <c r="A25" s="350"/>
      <c r="B25" s="156"/>
      <c r="C25" s="180"/>
      <c r="D25" s="180"/>
      <c r="E25" s="180"/>
      <c r="F25" s="180"/>
      <c r="G25" s="180"/>
      <c r="H25" s="180"/>
      <c r="I25" s="180"/>
      <c r="J25" s="351"/>
    </row>
    <row r="26" spans="1:12" ht="15">
      <c r="A26" s="499" t="s">
        <v>171</v>
      </c>
      <c r="B26" s="525"/>
      <c r="C26" s="527" t="s">
        <v>233</v>
      </c>
      <c r="D26" s="527"/>
      <c r="E26" s="527"/>
      <c r="F26" s="527"/>
      <c r="G26" s="527"/>
      <c r="H26" s="527"/>
      <c r="I26" s="131"/>
      <c r="J26" s="352"/>
      <c r="K26" s="3" t="str">
        <f>LOWER(TRIM(C26))</f>
        <v>педагог дополнительного образования</v>
      </c>
      <c r="L26" s="167">
        <f>LEN(K27)</f>
        <v>74</v>
      </c>
    </row>
    <row r="27" spans="1:12" ht="15">
      <c r="A27" s="301" t="str">
        <f>K28</f>
        <v>Специализация</v>
      </c>
      <c r="B27" s="175"/>
      <c r="C27" s="524" t="s">
        <v>487</v>
      </c>
      <c r="D27" s="524"/>
      <c r="E27" s="524"/>
      <c r="F27" s="524"/>
      <c r="G27" s="524"/>
      <c r="H27" s="524"/>
      <c r="I27" s="524"/>
      <c r="J27" s="352"/>
      <c r="K27" s="168" t="str">
        <f>IF(C26="",LOWER(TRIM(C27)),K26&amp;" "&amp;TRIM(C27))</f>
        <v>педагог дополнительного образования физкультурно-спортивной направленности</v>
      </c>
      <c r="L27" s="167">
        <f>IF(C26="",0,1)</f>
        <v>1</v>
      </c>
    </row>
    <row r="28" spans="1:11" ht="7.5" customHeight="1" hidden="1">
      <c r="A28" s="320"/>
      <c r="B28" s="32"/>
      <c r="C28" s="521"/>
      <c r="D28" s="521"/>
      <c r="E28" s="521"/>
      <c r="F28" s="521"/>
      <c r="G28" s="521"/>
      <c r="H28" s="521"/>
      <c r="I28" s="521"/>
      <c r="J28" s="353"/>
      <c r="K28" s="3" t="str">
        <f>IF(C26="","-",IF(VLOOKUP(C26,A100:C134,3)="v","Специализация","-"))</f>
        <v>Специализация</v>
      </c>
    </row>
    <row r="29" spans="1:11" ht="0.75" customHeight="1">
      <c r="A29" s="301"/>
      <c r="B29" s="129"/>
      <c r="C29" s="28"/>
      <c r="D29" s="28"/>
      <c r="E29" s="28"/>
      <c r="F29" s="28"/>
      <c r="G29" s="28"/>
      <c r="H29" s="28"/>
      <c r="I29" s="28"/>
      <c r="J29" s="273"/>
      <c r="K29" s="168"/>
    </row>
    <row r="30" spans="1:11" ht="15" customHeight="1">
      <c r="A30" s="403" t="str">
        <f>IF(OR(C26&lt;&gt;"",C27&lt;&gt;""),"В ЭЗ будет указана должность: ","")</f>
        <v>В ЭЗ будет указана должность: </v>
      </c>
      <c r="B30" s="404"/>
      <c r="C30" s="520" t="str">
        <f>K27</f>
        <v>педагог дополнительного образования физкультурно-спортивной направленности</v>
      </c>
      <c r="D30" s="520"/>
      <c r="E30" s="520"/>
      <c r="F30" s="520"/>
      <c r="G30" s="520"/>
      <c r="H30" s="520"/>
      <c r="I30" s="520"/>
      <c r="J30" s="405"/>
      <c r="K30" s="168"/>
    </row>
    <row r="31" spans="1:11" ht="20.25" customHeight="1">
      <c r="A31" s="354">
        <f>IF(D31="","","В ЭЗ будет указана квалификация:")</f>
      </c>
      <c r="B31" s="272"/>
      <c r="C31" s="520"/>
      <c r="D31" s="520"/>
      <c r="E31" s="520"/>
      <c r="F31" s="520"/>
      <c r="G31" s="520"/>
      <c r="H31" s="520"/>
      <c r="I31" s="520"/>
      <c r="J31" s="355"/>
      <c r="K31" s="168"/>
    </row>
    <row r="32" spans="1:11" ht="15" hidden="1">
      <c r="A32" s="301"/>
      <c r="B32" s="129"/>
      <c r="C32" s="174"/>
      <c r="D32" s="174"/>
      <c r="E32" s="174"/>
      <c r="F32" s="174"/>
      <c r="G32" s="174"/>
      <c r="H32" s="169"/>
      <c r="I32" s="169"/>
      <c r="J32" s="356"/>
      <c r="K32" s="168"/>
    </row>
    <row r="33" spans="1:10" ht="12.75" hidden="1">
      <c r="A33" s="320"/>
      <c r="B33" s="28"/>
      <c r="C33" s="28"/>
      <c r="D33" s="28"/>
      <c r="E33" s="28"/>
      <c r="F33" s="28"/>
      <c r="G33" s="28"/>
      <c r="H33" s="28"/>
      <c r="I33" s="28"/>
      <c r="J33" s="273"/>
    </row>
    <row r="34" spans="1:10" ht="15">
      <c r="A34" s="499" t="s">
        <v>182</v>
      </c>
      <c r="B34" s="500"/>
      <c r="C34" s="500"/>
      <c r="D34" s="170">
        <v>2</v>
      </c>
      <c r="E34" s="171" t="s">
        <v>188</v>
      </c>
      <c r="F34" s="131"/>
      <c r="G34" s="131"/>
      <c r="H34" s="131"/>
      <c r="I34" s="131"/>
      <c r="J34" s="352"/>
    </row>
    <row r="35" spans="1:10" ht="15">
      <c r="A35" s="499" t="s">
        <v>183</v>
      </c>
      <c r="B35" s="500"/>
      <c r="C35" s="500"/>
      <c r="D35" s="526" t="s">
        <v>198</v>
      </c>
      <c r="E35" s="526"/>
      <c r="F35" s="519" t="s">
        <v>184</v>
      </c>
      <c r="G35" s="519"/>
      <c r="H35" s="519"/>
      <c r="I35" s="286"/>
      <c r="J35" s="352"/>
    </row>
    <row r="36" spans="1:10" ht="15">
      <c r="A36" s="301"/>
      <c r="B36" s="129"/>
      <c r="C36" s="129"/>
      <c r="D36" s="181"/>
      <c r="E36" s="181"/>
      <c r="F36" s="155"/>
      <c r="G36" s="155"/>
      <c r="H36" s="155"/>
      <c r="I36" s="281"/>
      <c r="J36" s="357"/>
    </row>
    <row r="37" spans="1:10" ht="15">
      <c r="A37" s="301" t="s">
        <v>107</v>
      </c>
      <c r="B37" s="129"/>
      <c r="C37" s="129"/>
      <c r="D37" s="518" t="s">
        <v>169</v>
      </c>
      <c r="E37" s="518"/>
      <c r="F37" s="59"/>
      <c r="G37" s="59"/>
      <c r="H37" s="59"/>
      <c r="I37" s="59"/>
      <c r="J37" s="308"/>
    </row>
    <row r="38" spans="1:10" ht="12.75">
      <c r="A38" s="320"/>
      <c r="B38" s="28"/>
      <c r="C38" s="28"/>
      <c r="D38" s="28"/>
      <c r="E38" s="28"/>
      <c r="F38" s="28"/>
      <c r="G38" s="28"/>
      <c r="H38" s="28"/>
      <c r="I38" s="28"/>
      <c r="J38" s="273"/>
    </row>
    <row r="39" spans="1:19" ht="29.25" customHeight="1">
      <c r="A39" s="487" t="s">
        <v>298</v>
      </c>
      <c r="B39" s="488"/>
      <c r="C39" s="488"/>
      <c r="D39" s="488"/>
      <c r="E39" s="488"/>
      <c r="F39" s="488"/>
      <c r="G39" s="488"/>
      <c r="H39" s="488"/>
      <c r="I39" s="488"/>
      <c r="J39" s="295"/>
      <c r="K39" s="181"/>
      <c r="L39" s="158"/>
      <c r="M39" s="157"/>
      <c r="N39" s="33"/>
      <c r="O39" s="33"/>
      <c r="P39" s="33"/>
      <c r="Q39" s="33"/>
      <c r="R39" s="33"/>
      <c r="S39" s="33"/>
    </row>
    <row r="40" spans="1:19" ht="15">
      <c r="A40" s="296"/>
      <c r="B40" s="297"/>
      <c r="C40" s="297"/>
      <c r="D40" s="297"/>
      <c r="E40" s="297"/>
      <c r="F40" s="297"/>
      <c r="G40" s="298"/>
      <c r="H40" s="298"/>
      <c r="I40" s="299"/>
      <c r="J40" s="300"/>
      <c r="K40" s="59"/>
      <c r="L40" s="158"/>
      <c r="M40" s="157"/>
      <c r="N40" s="33"/>
      <c r="O40" s="33"/>
      <c r="P40" s="33"/>
      <c r="Q40" s="33"/>
      <c r="R40" s="33"/>
      <c r="S40" s="33"/>
    </row>
    <row r="41" spans="1:19" ht="15">
      <c r="A41" s="301" t="s">
        <v>282</v>
      </c>
      <c r="B41" s="129"/>
      <c r="C41" s="129"/>
      <c r="D41" s="129"/>
      <c r="E41" s="129"/>
      <c r="F41" s="28"/>
      <c r="G41" s="508" t="s">
        <v>198</v>
      </c>
      <c r="H41" s="508"/>
      <c r="I41" s="303" t="s">
        <v>283</v>
      </c>
      <c r="J41" s="304"/>
      <c r="K41" s="28"/>
      <c r="L41" s="167"/>
      <c r="M41" s="305"/>
      <c r="N41" s="33"/>
      <c r="O41" s="33"/>
      <c r="P41" s="33"/>
      <c r="Q41" s="33"/>
      <c r="R41" s="33"/>
      <c r="S41" s="33"/>
    </row>
    <row r="42" spans="1:19" ht="15" customHeight="1">
      <c r="A42" s="514" t="s">
        <v>488</v>
      </c>
      <c r="B42" s="515"/>
      <c r="C42" s="515"/>
      <c r="D42" s="515"/>
      <c r="E42" s="515"/>
      <c r="F42" s="515"/>
      <c r="G42" s="508" t="s">
        <v>198</v>
      </c>
      <c r="H42" s="508"/>
      <c r="I42" s="303" t="s">
        <v>284</v>
      </c>
      <c r="J42" s="306"/>
      <c r="K42" s="28"/>
      <c r="L42" s="167"/>
      <c r="M42" s="307">
        <v>0</v>
      </c>
      <c r="N42" s="33"/>
      <c r="O42" s="33"/>
      <c r="P42" s="33"/>
      <c r="Q42" s="33"/>
      <c r="R42" s="33"/>
      <c r="S42" s="33"/>
    </row>
    <row r="43" spans="1:19" ht="15">
      <c r="A43" s="514"/>
      <c r="B43" s="515"/>
      <c r="C43" s="515"/>
      <c r="D43" s="515"/>
      <c r="E43" s="515"/>
      <c r="F43" s="515"/>
      <c r="G43" s="129"/>
      <c r="H43" s="129"/>
      <c r="I43" s="303"/>
      <c r="J43" s="308"/>
      <c r="K43" s="28"/>
      <c r="L43" s="167"/>
      <c r="M43" s="307"/>
      <c r="N43" s="33"/>
      <c r="O43" s="33"/>
      <c r="P43" s="33"/>
      <c r="Q43" s="33"/>
      <c r="R43" s="33"/>
      <c r="S43" s="33"/>
    </row>
    <row r="44" spans="1:19" ht="2.25" customHeight="1">
      <c r="A44" s="301"/>
      <c r="B44" s="129"/>
      <c r="C44" s="129"/>
      <c r="D44" s="129"/>
      <c r="E44" s="129"/>
      <c r="F44" s="28"/>
      <c r="G44" s="129"/>
      <c r="H44" s="129"/>
      <c r="I44" s="59"/>
      <c r="J44" s="308"/>
      <c r="K44" s="28"/>
      <c r="L44" s="167"/>
      <c r="M44" s="305"/>
      <c r="N44" s="33"/>
      <c r="O44" s="33"/>
      <c r="P44" s="33"/>
      <c r="Q44" s="33"/>
      <c r="R44" s="33"/>
      <c r="S44" s="33"/>
    </row>
    <row r="45" spans="1:19" ht="15">
      <c r="A45" s="301" t="s">
        <v>285</v>
      </c>
      <c r="B45" s="129"/>
      <c r="C45" s="129"/>
      <c r="D45" s="129"/>
      <c r="E45" s="129"/>
      <c r="F45" s="28"/>
      <c r="G45" s="508" t="s">
        <v>198</v>
      </c>
      <c r="H45" s="508"/>
      <c r="I45" s="303"/>
      <c r="J45" s="308"/>
      <c r="K45" s="28"/>
      <c r="L45" s="167"/>
      <c r="M45" s="307">
        <v>0</v>
      </c>
      <c r="N45" s="33"/>
      <c r="O45" s="33"/>
      <c r="P45" s="33"/>
      <c r="Q45" s="33"/>
      <c r="R45" s="33"/>
      <c r="S45" s="33"/>
    </row>
    <row r="46" spans="1:19" ht="15">
      <c r="A46" s="301" t="s">
        <v>286</v>
      </c>
      <c r="B46" s="129"/>
      <c r="C46" s="129"/>
      <c r="D46" s="129"/>
      <c r="E46" s="129"/>
      <c r="F46" s="28"/>
      <c r="G46" s="508" t="s">
        <v>198</v>
      </c>
      <c r="H46" s="508"/>
      <c r="I46" s="303" t="s">
        <v>287</v>
      </c>
      <c r="J46" s="304"/>
      <c r="K46" s="28"/>
      <c r="L46" s="167"/>
      <c r="M46" s="307">
        <v>0</v>
      </c>
      <c r="N46" s="33"/>
      <c r="O46" s="33"/>
      <c r="P46" s="33"/>
      <c r="Q46" s="33"/>
      <c r="R46" s="33"/>
      <c r="S46" s="33"/>
    </row>
    <row r="47" spans="1:19" ht="10.5" customHeight="1">
      <c r="A47" s="301"/>
      <c r="B47" s="129"/>
      <c r="C47" s="129"/>
      <c r="D47" s="129"/>
      <c r="E47" s="129"/>
      <c r="F47" s="28"/>
      <c r="G47" s="28"/>
      <c r="H47" s="28"/>
      <c r="I47" s="303"/>
      <c r="J47" s="308"/>
      <c r="K47" s="28"/>
      <c r="L47" s="167"/>
      <c r="M47" s="307"/>
      <c r="N47" s="33"/>
      <c r="O47" s="33"/>
      <c r="P47" s="33"/>
      <c r="Q47" s="33"/>
      <c r="R47" s="33"/>
      <c r="S47" s="33"/>
    </row>
    <row r="48" spans="1:19" ht="15">
      <c r="A48" s="301" t="str">
        <f>"Курсы повышения квалификации (не менее "&amp;D139&amp;"ч.)"</f>
        <v>Курсы повышения квалификации (не менее 72ч.)</v>
      </c>
      <c r="B48" s="129"/>
      <c r="C48" s="129"/>
      <c r="D48" s="129"/>
      <c r="E48" s="129"/>
      <c r="F48" s="28"/>
      <c r="G48" s="508" t="s">
        <v>198</v>
      </c>
      <c r="H48" s="508"/>
      <c r="I48" s="59"/>
      <c r="J48" s="308"/>
      <c r="K48" s="59"/>
      <c r="L48" s="167"/>
      <c r="M48" s="305"/>
      <c r="N48" s="33"/>
      <c r="O48" s="33"/>
      <c r="P48" s="33"/>
      <c r="Q48" s="33"/>
      <c r="R48" s="33"/>
      <c r="S48" s="33"/>
    </row>
    <row r="49" spans="1:14" ht="15" hidden="1">
      <c r="A49" s="309" t="s">
        <v>288</v>
      </c>
      <c r="B49" s="310" t="s">
        <v>299</v>
      </c>
      <c r="C49" s="28"/>
      <c r="D49" s="28"/>
      <c r="E49" s="28"/>
      <c r="F49" s="311" t="str">
        <f>IF(COUNTIF(G41:H48,"да"),"нет","да")</f>
        <v>да</v>
      </c>
      <c r="G49" s="28"/>
      <c r="H49" s="28"/>
      <c r="I49" s="28"/>
      <c r="J49" s="273"/>
      <c r="K49" s="312"/>
      <c r="L49" s="167"/>
      <c r="M49" s="313"/>
      <c r="N49" s="28"/>
    </row>
    <row r="50" spans="1:14" ht="12.75" hidden="1">
      <c r="A50" s="484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485"/>
      <c r="C50" s="485"/>
      <c r="D50" s="485"/>
      <c r="E50" s="485"/>
      <c r="F50" s="485"/>
      <c r="G50" s="485"/>
      <c r="H50" s="485"/>
      <c r="I50" s="485"/>
      <c r="J50" s="486"/>
      <c r="K50" s="312"/>
      <c r="L50" s="167"/>
      <c r="M50" s="313"/>
      <c r="N50" s="28"/>
    </row>
    <row r="51" spans="1:14" ht="12.75" hidden="1">
      <c r="A51" s="484"/>
      <c r="B51" s="485"/>
      <c r="C51" s="485"/>
      <c r="D51" s="485"/>
      <c r="E51" s="485"/>
      <c r="F51" s="485"/>
      <c r="G51" s="485"/>
      <c r="H51" s="485"/>
      <c r="I51" s="485"/>
      <c r="J51" s="486"/>
      <c r="K51" s="312"/>
      <c r="L51" s="167"/>
      <c r="M51" s="313"/>
      <c r="N51" s="28"/>
    </row>
    <row r="52" spans="1:14" s="176" customFormat="1" ht="6" customHeight="1">
      <c r="A52" s="301"/>
      <c r="B52" s="129"/>
      <c r="C52" s="129"/>
      <c r="D52" s="129"/>
      <c r="E52" s="129"/>
      <c r="F52" s="129"/>
      <c r="G52" s="129"/>
      <c r="H52" s="129"/>
      <c r="I52" s="59"/>
      <c r="J52" s="308"/>
      <c r="K52" s="314"/>
      <c r="L52" s="315"/>
      <c r="M52" s="316"/>
      <c r="N52" s="284"/>
    </row>
    <row r="53" spans="1:19" ht="15">
      <c r="A53" s="487" t="s">
        <v>289</v>
      </c>
      <c r="B53" s="488"/>
      <c r="C53" s="488"/>
      <c r="D53" s="488"/>
      <c r="E53" s="488"/>
      <c r="F53" s="488"/>
      <c r="G53" s="488"/>
      <c r="H53" s="488"/>
      <c r="I53" s="488"/>
      <c r="J53" s="317"/>
      <c r="K53" s="314"/>
      <c r="L53" s="167"/>
      <c r="M53" s="316"/>
      <c r="N53" s="284"/>
      <c r="O53" s="176"/>
      <c r="P53" s="176"/>
      <c r="Q53" s="176"/>
      <c r="R53" s="176"/>
      <c r="S53" s="176"/>
    </row>
    <row r="54" spans="1:11" ht="38.25" customHeight="1">
      <c r="A54" s="496" t="s">
        <v>356</v>
      </c>
      <c r="B54" s="497"/>
      <c r="C54" s="497"/>
      <c r="D54" s="497"/>
      <c r="E54" s="497"/>
      <c r="F54" s="497"/>
      <c r="G54" s="497"/>
      <c r="H54" s="497"/>
      <c r="J54" s="273"/>
      <c r="K54" s="312"/>
    </row>
    <row r="55" spans="1:11" ht="15">
      <c r="A55" s="496"/>
      <c r="B55" s="497"/>
      <c r="C55" s="497"/>
      <c r="D55" s="497"/>
      <c r="E55" s="497"/>
      <c r="F55" s="497"/>
      <c r="G55" s="497"/>
      <c r="H55" s="497"/>
      <c r="I55" s="302" t="s">
        <v>198</v>
      </c>
      <c r="J55" s="273"/>
      <c r="K55" s="312"/>
    </row>
    <row r="56" spans="1:14" ht="31.5" customHeight="1">
      <c r="A56" s="496" t="s">
        <v>357</v>
      </c>
      <c r="B56" s="497"/>
      <c r="C56" s="497"/>
      <c r="D56" s="497"/>
      <c r="E56" s="497"/>
      <c r="F56" s="497"/>
      <c r="G56" s="497"/>
      <c r="H56" s="497"/>
      <c r="I56" s="28"/>
      <c r="J56" s="273"/>
      <c r="K56" s="318"/>
      <c r="M56" s="313"/>
      <c r="N56" s="28"/>
    </row>
    <row r="57" spans="1:12" ht="15.75">
      <c r="A57" s="496"/>
      <c r="B57" s="497"/>
      <c r="C57" s="497"/>
      <c r="D57" s="497"/>
      <c r="E57" s="497"/>
      <c r="F57" s="497"/>
      <c r="G57" s="497"/>
      <c r="H57" s="497"/>
      <c r="I57" s="302" t="s">
        <v>198</v>
      </c>
      <c r="J57" s="319" t="str">
        <f>IF(OR(G41="да",G42="да"),"да",рек2)</f>
        <v>нет</v>
      </c>
      <c r="K57" s="312"/>
      <c r="L57" s="312"/>
    </row>
    <row r="58" spans="1:11" ht="15">
      <c r="A58" s="496"/>
      <c r="B58" s="497"/>
      <c r="C58" s="497"/>
      <c r="D58" s="497"/>
      <c r="E58" s="497"/>
      <c r="F58" s="497"/>
      <c r="G58" s="497"/>
      <c r="H58" s="497"/>
      <c r="I58" s="401"/>
      <c r="J58" s="289"/>
      <c r="K58" s="312"/>
    </row>
    <row r="59" spans="1:12" ht="15" hidden="1">
      <c r="A59" s="309" t="s">
        <v>288</v>
      </c>
      <c r="B59" s="310" t="s">
        <v>290</v>
      </c>
      <c r="C59" s="28"/>
      <c r="D59" s="28"/>
      <c r="E59" s="28"/>
      <c r="F59" s="311" t="str">
        <f>IF(AND($J$57="нет",рек3="нет"),"да","нет")</f>
        <v>да</v>
      </c>
      <c r="G59" s="28"/>
      <c r="H59" s="28"/>
      <c r="I59" s="28"/>
      <c r="J59" s="273"/>
      <c r="K59" s="312"/>
      <c r="L59" s="406"/>
    </row>
    <row r="60" spans="1:12" ht="12.75" customHeight="1" hidden="1">
      <c r="A60" s="484" t="str">
        <f>IF(F59="да",_дпо,"")</f>
        <v>Получить  дополнительное профессиональное образование по направлению  "Образование и педагогика"   </v>
      </c>
      <c r="B60" s="485"/>
      <c r="C60" s="485"/>
      <c r="D60" s="485"/>
      <c r="E60" s="485"/>
      <c r="F60" s="485"/>
      <c r="G60" s="485"/>
      <c r="H60" s="485"/>
      <c r="I60" s="485"/>
      <c r="J60" s="486"/>
      <c r="K60" s="312"/>
      <c r="L60" s="406"/>
    </row>
    <row r="61" spans="1:12" ht="12.75" customHeight="1" hidden="1">
      <c r="A61" s="484"/>
      <c r="B61" s="485"/>
      <c r="C61" s="485"/>
      <c r="D61" s="485"/>
      <c r="E61" s="485"/>
      <c r="F61" s="485"/>
      <c r="G61" s="485"/>
      <c r="H61" s="485"/>
      <c r="I61" s="485"/>
      <c r="J61" s="486"/>
      <c r="K61" s="312"/>
      <c r="L61" s="406"/>
    </row>
    <row r="62" spans="1:11" ht="4.5" customHeight="1">
      <c r="A62" s="320"/>
      <c r="B62" s="28"/>
      <c r="C62" s="28"/>
      <c r="D62" s="28"/>
      <c r="E62" s="28"/>
      <c r="F62" s="28"/>
      <c r="G62" s="28"/>
      <c r="H62" s="28"/>
      <c r="I62" s="28"/>
      <c r="J62" s="273"/>
      <c r="K62" s="312"/>
    </row>
    <row r="63" spans="1:11" ht="4.5" customHeight="1">
      <c r="A63" s="320"/>
      <c r="B63" s="28"/>
      <c r="C63" s="28"/>
      <c r="D63" s="28"/>
      <c r="E63" s="28"/>
      <c r="F63" s="28"/>
      <c r="G63" s="28"/>
      <c r="H63" s="28"/>
      <c r="I63" s="28"/>
      <c r="J63" s="273"/>
      <c r="K63" s="312"/>
    </row>
    <row r="64" spans="1:10" ht="15">
      <c r="A64" s="503" t="s">
        <v>176</v>
      </c>
      <c r="B64" s="488"/>
      <c r="C64" s="488"/>
      <c r="D64" s="488"/>
      <c r="E64" s="488"/>
      <c r="F64" s="488"/>
      <c r="G64" s="488"/>
      <c r="H64" s="488"/>
      <c r="I64" s="488"/>
      <c r="J64" s="295"/>
    </row>
    <row r="65" spans="1:13" s="176" customFormat="1" ht="15">
      <c r="A65" s="321"/>
      <c r="B65" s="181"/>
      <c r="C65" s="181"/>
      <c r="D65" s="181"/>
      <c r="E65" s="181"/>
      <c r="F65" s="181"/>
      <c r="G65" s="181"/>
      <c r="H65" s="181"/>
      <c r="I65" s="181"/>
      <c r="J65" s="289"/>
      <c r="K65" s="184"/>
      <c r="L65" s="185"/>
      <c r="M65" s="186"/>
    </row>
    <row r="66" spans="1:13" s="176" customFormat="1" ht="15">
      <c r="A66" s="288" t="s">
        <v>254</v>
      </c>
      <c r="B66" s="181"/>
      <c r="C66" s="181"/>
      <c r="D66" s="181"/>
      <c r="E66" s="181"/>
      <c r="F66" s="172">
        <v>2</v>
      </c>
      <c r="G66" s="181"/>
      <c r="H66" s="181"/>
      <c r="I66" s="181"/>
      <c r="J66" s="289"/>
      <c r="K66" s="184"/>
      <c r="L66" s="185"/>
      <c r="M66" s="186"/>
    </row>
    <row r="67" spans="1:10" ht="15">
      <c r="A67" s="290"/>
      <c r="B67" s="33"/>
      <c r="C67" s="33"/>
      <c r="D67" s="33"/>
      <c r="E67" s="33"/>
      <c r="F67" s="33"/>
      <c r="G67" s="33"/>
      <c r="H67" s="33"/>
      <c r="I67" s="33"/>
      <c r="J67" s="291"/>
    </row>
    <row r="68" spans="1:13" ht="15">
      <c r="A68" s="292" t="s">
        <v>161</v>
      </c>
      <c r="B68" s="33"/>
      <c r="C68" s="498" t="s">
        <v>478</v>
      </c>
      <c r="D68" s="498"/>
      <c r="E68" s="498"/>
      <c r="F68" s="498"/>
      <c r="G68" s="498"/>
      <c r="H68" s="498"/>
      <c r="I68" s="498"/>
      <c r="J68" s="291"/>
      <c r="K68" s="159" t="str">
        <f>IF(LEN(L68)&gt;40,M68,L68)</f>
        <v>Соколова Татьяна Ивановна</v>
      </c>
      <c r="L68" s="157" t="str">
        <f>PROPER(TRIM(C68))</f>
        <v>Соколова Татьяна Ивановна</v>
      </c>
      <c r="M68" s="160" t="str">
        <f>IF(L68="","",LEFT(L68,(FIND(" ",L68)+1))&amp;"."&amp;MID(L68,FIND(" ",L68,FIND(" ",L68)+1)+1,1)&amp;".")</f>
        <v>Соколова Т.И.</v>
      </c>
    </row>
    <row r="69" spans="1:11" ht="18">
      <c r="A69" s="292"/>
      <c r="B69" s="33"/>
      <c r="C69" s="489" t="s">
        <v>167</v>
      </c>
      <c r="D69" s="489"/>
      <c r="E69" s="489"/>
      <c r="F69" s="489"/>
      <c r="G69" s="489"/>
      <c r="H69" s="489"/>
      <c r="I69" s="282"/>
      <c r="J69" s="291"/>
      <c r="K69" s="159"/>
    </row>
    <row r="70" spans="1:13" ht="15">
      <c r="A70" s="293" t="s">
        <v>172</v>
      </c>
      <c r="B70" s="188" t="s">
        <v>251</v>
      </c>
      <c r="C70" s="498"/>
      <c r="D70" s="498"/>
      <c r="E70" s="498"/>
      <c r="F70" s="498"/>
      <c r="G70" s="498"/>
      <c r="H70" s="498"/>
      <c r="I70" s="498"/>
      <c r="J70" s="291"/>
      <c r="K70" s="159">
        <f>IF(LEN(L70)&gt;40,M70,L70)</f>
      </c>
      <c r="L70" s="157">
        <f>PROPER(TRIM(C70))</f>
      </c>
      <c r="M70" s="160">
        <f>IF(L70="","",LEFT(L70,(FIND(" ",L70)+1))&amp;"."&amp;MID(L70,FIND(" ",L70,FIND(" ",L70)+1)+1,1)&amp;".")</f>
      </c>
    </row>
    <row r="71" spans="1:10" ht="18">
      <c r="A71" s="293"/>
      <c r="B71" s="188"/>
      <c r="C71" s="489" t="s">
        <v>167</v>
      </c>
      <c r="D71" s="489"/>
      <c r="E71" s="489"/>
      <c r="F71" s="489"/>
      <c r="G71" s="489"/>
      <c r="H71" s="489"/>
      <c r="I71" s="282"/>
      <c r="J71" s="291"/>
    </row>
    <row r="72" spans="1:13" ht="15">
      <c r="A72" s="293"/>
      <c r="B72" s="188" t="str">
        <f>IF($F$66&gt;1,"2)","")</f>
        <v>2)</v>
      </c>
      <c r="C72" s="498"/>
      <c r="D72" s="498"/>
      <c r="E72" s="498"/>
      <c r="F72" s="498"/>
      <c r="G72" s="498"/>
      <c r="H72" s="498"/>
      <c r="I72" s="498"/>
      <c r="J72" s="291"/>
      <c r="K72" s="159">
        <f>IF(LEN(L72)&gt;40,M72,L72)</f>
      </c>
      <c r="L72" s="157">
        <f>PROPER(TRIM(C72))</f>
      </c>
      <c r="M72" s="160">
        <f>IF(L72="","",LEFT(L72,(FIND(" ",L72)+1))&amp;"."&amp;MID(L72,FIND(" ",L72,FIND(" ",L72)+1)+1,1)&amp;".")</f>
      </c>
    </row>
    <row r="73" spans="1:10" ht="18">
      <c r="A73" s="293"/>
      <c r="B73" s="188"/>
      <c r="C73" s="489" t="s">
        <v>167</v>
      </c>
      <c r="D73" s="489"/>
      <c r="E73" s="489"/>
      <c r="F73" s="489"/>
      <c r="G73" s="489"/>
      <c r="H73" s="489"/>
      <c r="I73" s="282"/>
      <c r="J73" s="291"/>
    </row>
    <row r="74" spans="1:13" ht="15">
      <c r="A74" s="294"/>
      <c r="B74" s="188">
        <f>IF($F$66&gt;2,"3)","")</f>
      </c>
      <c r="C74" s="498"/>
      <c r="D74" s="498"/>
      <c r="E74" s="498"/>
      <c r="F74" s="498"/>
      <c r="G74" s="498"/>
      <c r="H74" s="498"/>
      <c r="I74" s="498"/>
      <c r="J74" s="291"/>
      <c r="K74" s="159">
        <f>IF(LEN(L74)&gt;40,M74,L74)</f>
      </c>
      <c r="L74" s="157">
        <f>PROPER(TRIM(C74))</f>
      </c>
      <c r="M74" s="160">
        <f>IF(L74="","",LEFT(L74,(FIND(" ",L74)+1))&amp;"."&amp;MID(L74,FIND(" ",L74,FIND(" ",L74)+1)+1,1)&amp;".")</f>
      </c>
    </row>
    <row r="75" spans="1:10" ht="18">
      <c r="A75" s="294"/>
      <c r="B75" s="115"/>
      <c r="C75" s="489" t="s">
        <v>167</v>
      </c>
      <c r="D75" s="489"/>
      <c r="E75" s="489"/>
      <c r="F75" s="489"/>
      <c r="G75" s="489"/>
      <c r="H75" s="489"/>
      <c r="I75" s="282"/>
      <c r="J75" s="291"/>
    </row>
    <row r="76" spans="1:10" ht="12.75">
      <c r="A76" s="320"/>
      <c r="B76" s="28"/>
      <c r="C76" s="28"/>
      <c r="D76" s="28"/>
      <c r="E76" s="28"/>
      <c r="F76" s="28"/>
      <c r="G76" s="28"/>
      <c r="H76" s="28"/>
      <c r="I76" s="28"/>
      <c r="J76" s="273"/>
    </row>
    <row r="77" spans="1:10" ht="15.75">
      <c r="A77" s="322" t="s">
        <v>174</v>
      </c>
      <c r="B77" s="104" t="s">
        <v>175</v>
      </c>
      <c r="C77" s="407">
        <v>18</v>
      </c>
      <c r="D77" s="97" t="s">
        <v>99</v>
      </c>
      <c r="E77" s="407" t="s">
        <v>281</v>
      </c>
      <c r="F77" s="105"/>
      <c r="G77" s="106">
        <v>20</v>
      </c>
      <c r="H77" s="173">
        <v>13</v>
      </c>
      <c r="I77" s="283" t="s">
        <v>100</v>
      </c>
      <c r="J77" s="323"/>
    </row>
    <row r="78" spans="1:10" ht="12.75">
      <c r="A78" s="324"/>
      <c r="B78" s="325"/>
      <c r="C78" s="325"/>
      <c r="D78" s="325"/>
      <c r="E78" s="325"/>
      <c r="F78" s="325"/>
      <c r="G78" s="325"/>
      <c r="H78" s="325"/>
      <c r="I78" s="325"/>
      <c r="J78" s="279"/>
    </row>
    <row r="79" spans="1:10" ht="15.75" customHeight="1">
      <c r="A79" s="490" t="str">
        <f>IF(ЭЗ!A324&lt;13,"Введите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9" s="491"/>
      <c r="C79" s="491"/>
      <c r="D79" s="491"/>
      <c r="E79" s="491"/>
      <c r="F79" s="491"/>
      <c r="G79" s="491"/>
      <c r="H79" s="491"/>
      <c r="I79" s="491"/>
      <c r="J79" s="492"/>
    </row>
    <row r="80" spans="1:10" ht="15.75" customHeight="1">
      <c r="A80" s="493"/>
      <c r="B80" s="494"/>
      <c r="C80" s="494"/>
      <c r="D80" s="494"/>
      <c r="E80" s="494"/>
      <c r="F80" s="494"/>
      <c r="G80" s="494"/>
      <c r="H80" s="494"/>
      <c r="I80" s="494"/>
      <c r="J80" s="495"/>
    </row>
    <row r="81" spans="1:10" ht="12.75" hidden="1">
      <c r="A81" s="320"/>
      <c r="B81" s="326">
        <v>1</v>
      </c>
      <c r="C81" s="326">
        <v>2</v>
      </c>
      <c r="D81" s="326">
        <v>3</v>
      </c>
      <c r="E81" s="326">
        <v>4</v>
      </c>
      <c r="F81" s="326">
        <v>5</v>
      </c>
      <c r="G81" s="326">
        <v>6</v>
      </c>
      <c r="H81" s="326">
        <v>7</v>
      </c>
      <c r="I81" s="28"/>
      <c r="J81" s="273"/>
    </row>
    <row r="82" spans="1:10" ht="15.75" hidden="1">
      <c r="A82" s="320">
        <v>1</v>
      </c>
      <c r="B82" s="117" t="s">
        <v>54</v>
      </c>
      <c r="C82" s="118" t="s">
        <v>67</v>
      </c>
      <c r="D82" s="119" t="s">
        <v>68</v>
      </c>
      <c r="E82" s="118" t="s">
        <v>75</v>
      </c>
      <c r="F82" s="117" t="s">
        <v>84</v>
      </c>
      <c r="G82" s="118" t="s">
        <v>88</v>
      </c>
      <c r="H82" s="117" t="s">
        <v>97</v>
      </c>
      <c r="I82" s="28"/>
      <c r="J82" s="273"/>
    </row>
    <row r="83" spans="1:10" ht="15.75" hidden="1">
      <c r="A83" s="320">
        <v>2</v>
      </c>
      <c r="B83" s="117" t="s">
        <v>55</v>
      </c>
      <c r="C83" s="118" t="s">
        <v>62</v>
      </c>
      <c r="D83" s="119" t="s">
        <v>69</v>
      </c>
      <c r="E83" s="118" t="s">
        <v>77</v>
      </c>
      <c r="F83" s="117" t="s">
        <v>82</v>
      </c>
      <c r="G83" s="118" t="s">
        <v>89</v>
      </c>
      <c r="H83" s="117" t="s">
        <v>95</v>
      </c>
      <c r="I83" s="28"/>
      <c r="J83" s="273"/>
    </row>
    <row r="84" spans="1:10" ht="15.75" hidden="1">
      <c r="A84" s="320">
        <v>3</v>
      </c>
      <c r="B84" s="117" t="s">
        <v>38</v>
      </c>
      <c r="C84" s="118" t="s">
        <v>65</v>
      </c>
      <c r="D84" s="119" t="s">
        <v>70</v>
      </c>
      <c r="E84" s="118" t="s">
        <v>76</v>
      </c>
      <c r="F84" s="117" t="s">
        <v>83</v>
      </c>
      <c r="G84" s="118" t="s">
        <v>87</v>
      </c>
      <c r="H84" s="117" t="s">
        <v>96</v>
      </c>
      <c r="I84" s="28"/>
      <c r="J84" s="273"/>
    </row>
    <row r="85" spans="1:10" ht="15.75" hidden="1">
      <c r="A85" s="320">
        <v>4</v>
      </c>
      <c r="B85" s="117" t="s">
        <v>56</v>
      </c>
      <c r="C85" s="118" t="s">
        <v>64</v>
      </c>
      <c r="D85" s="119" t="s">
        <v>71</v>
      </c>
      <c r="E85" s="118" t="s">
        <v>78</v>
      </c>
      <c r="F85" s="117" t="s">
        <v>29</v>
      </c>
      <c r="G85" s="118" t="s">
        <v>90</v>
      </c>
      <c r="H85" s="117" t="s">
        <v>28</v>
      </c>
      <c r="I85" s="28"/>
      <c r="J85" s="273"/>
    </row>
    <row r="86" spans="1:10" ht="15.75" hidden="1">
      <c r="A86" s="320">
        <v>5</v>
      </c>
      <c r="B86" s="117" t="s">
        <v>61</v>
      </c>
      <c r="C86" s="118" t="s">
        <v>277</v>
      </c>
      <c r="D86" s="119" t="s">
        <v>72</v>
      </c>
      <c r="E86" s="118" t="s">
        <v>79</v>
      </c>
      <c r="F86" s="117" t="s">
        <v>31</v>
      </c>
      <c r="G86" s="118" t="s">
        <v>94</v>
      </c>
      <c r="H86" s="117" t="s">
        <v>30</v>
      </c>
      <c r="I86" s="28"/>
      <c r="J86" s="273"/>
    </row>
    <row r="87" spans="1:10" ht="15.75" hidden="1">
      <c r="A87" s="320">
        <v>6</v>
      </c>
      <c r="B87" s="117" t="s">
        <v>41</v>
      </c>
      <c r="C87" s="118" t="s">
        <v>63</v>
      </c>
      <c r="D87" s="119" t="s">
        <v>73</v>
      </c>
      <c r="E87" s="118" t="s">
        <v>36</v>
      </c>
      <c r="F87" s="117" t="s">
        <v>85</v>
      </c>
      <c r="G87" s="118" t="s">
        <v>91</v>
      </c>
      <c r="H87" s="117" t="s">
        <v>33</v>
      </c>
      <c r="I87" s="28"/>
      <c r="J87" s="273"/>
    </row>
    <row r="88" spans="1:10" ht="15.75" hidden="1">
      <c r="A88" s="320">
        <v>7</v>
      </c>
      <c r="B88" s="117" t="s">
        <v>57</v>
      </c>
      <c r="C88" s="118" t="s">
        <v>32</v>
      </c>
      <c r="D88" s="119" t="s">
        <v>34</v>
      </c>
      <c r="E88" s="118" t="s">
        <v>44</v>
      </c>
      <c r="F88" s="117" t="s">
        <v>47</v>
      </c>
      <c r="G88" s="118" t="s">
        <v>92</v>
      </c>
      <c r="H88" s="117" t="s">
        <v>40</v>
      </c>
      <c r="I88" s="28"/>
      <c r="J88" s="273"/>
    </row>
    <row r="89" spans="1:10" ht="15.75" hidden="1">
      <c r="A89" s="320">
        <v>8</v>
      </c>
      <c r="B89" s="117" t="s">
        <v>58</v>
      </c>
      <c r="C89" s="118" t="s">
        <v>35</v>
      </c>
      <c r="D89" s="119" t="s">
        <v>42</v>
      </c>
      <c r="E89" s="118" t="s">
        <v>45</v>
      </c>
      <c r="F89" s="117" t="s">
        <v>49</v>
      </c>
      <c r="G89" s="118" t="s">
        <v>93</v>
      </c>
      <c r="H89" s="117" t="s">
        <v>98</v>
      </c>
      <c r="I89" s="28"/>
      <c r="J89" s="273"/>
    </row>
    <row r="90" spans="1:10" ht="15.75" hidden="1">
      <c r="A90" s="320">
        <v>9</v>
      </c>
      <c r="B90" s="117" t="s">
        <v>59</v>
      </c>
      <c r="C90" s="118" t="s">
        <v>66</v>
      </c>
      <c r="D90" s="119" t="s">
        <v>74</v>
      </c>
      <c r="E90" s="118" t="s">
        <v>80</v>
      </c>
      <c r="F90" s="117" t="s">
        <v>86</v>
      </c>
      <c r="G90" s="118" t="s">
        <v>46</v>
      </c>
      <c r="H90" s="117" t="s">
        <v>48</v>
      </c>
      <c r="I90" s="28"/>
      <c r="J90" s="273"/>
    </row>
    <row r="91" spans="1:10" ht="15.75" hidden="1">
      <c r="A91" s="320">
        <v>10</v>
      </c>
      <c r="B91" s="117" t="s">
        <v>60</v>
      </c>
      <c r="C91" s="118" t="s">
        <v>37</v>
      </c>
      <c r="D91" s="119" t="s">
        <v>51</v>
      </c>
      <c r="E91" s="118" t="s">
        <v>53</v>
      </c>
      <c r="F91" s="164"/>
      <c r="G91" s="118" t="s">
        <v>50</v>
      </c>
      <c r="H91" s="28"/>
      <c r="I91" s="28"/>
      <c r="J91" s="273"/>
    </row>
    <row r="92" spans="1:10" ht="15.75" hidden="1">
      <c r="A92" s="320">
        <v>11</v>
      </c>
      <c r="B92" s="28"/>
      <c r="C92" s="118" t="s">
        <v>39</v>
      </c>
      <c r="D92" s="164"/>
      <c r="E92" s="118" t="s">
        <v>81</v>
      </c>
      <c r="F92" s="164"/>
      <c r="G92" s="28"/>
      <c r="H92" s="28"/>
      <c r="I92" s="28"/>
      <c r="J92" s="273"/>
    </row>
    <row r="93" spans="1:10" ht="15.75" hidden="1">
      <c r="A93" s="320">
        <v>12</v>
      </c>
      <c r="B93" s="28"/>
      <c r="C93" s="118" t="s">
        <v>43</v>
      </c>
      <c r="D93" s="164"/>
      <c r="E93" s="164"/>
      <c r="F93" s="164"/>
      <c r="G93" s="118"/>
      <c r="H93" s="28"/>
      <c r="I93" s="28"/>
      <c r="J93" s="273"/>
    </row>
    <row r="94" spans="1:10" ht="15.75" hidden="1">
      <c r="A94" s="320">
        <v>13</v>
      </c>
      <c r="B94" s="28"/>
      <c r="C94" s="118" t="s">
        <v>52</v>
      </c>
      <c r="D94" s="28"/>
      <c r="E94" s="28"/>
      <c r="F94" s="28"/>
      <c r="G94" s="28"/>
      <c r="H94" s="28"/>
      <c r="I94" s="28"/>
      <c r="J94" s="273"/>
    </row>
    <row r="95" spans="1:10" ht="12.75" hidden="1">
      <c r="A95" s="320"/>
      <c r="B95" s="28"/>
      <c r="C95" s="164"/>
      <c r="D95" s="164"/>
      <c r="E95" s="164"/>
      <c r="F95" s="28"/>
      <c r="G95" s="28"/>
      <c r="H95" s="28"/>
      <c r="I95" s="28"/>
      <c r="J95" s="273"/>
    </row>
    <row r="96" spans="1:10" ht="12.75" hidden="1">
      <c r="A96" s="320"/>
      <c r="B96" s="28"/>
      <c r="C96" s="164"/>
      <c r="D96" s="164"/>
      <c r="E96" s="164"/>
      <c r="F96" s="28"/>
      <c r="G96" s="28"/>
      <c r="H96" s="28"/>
      <c r="I96" s="28"/>
      <c r="J96" s="273"/>
    </row>
    <row r="97" spans="1:10" ht="6" customHeight="1">
      <c r="A97" s="320"/>
      <c r="B97" s="28"/>
      <c r="C97" s="164"/>
      <c r="D97" s="164"/>
      <c r="E97" s="164"/>
      <c r="F97" s="28"/>
      <c r="G97" s="28"/>
      <c r="H97" s="28"/>
      <c r="I97" s="28"/>
      <c r="J97" s="273"/>
    </row>
    <row r="98" spans="1:13" s="196" customFormat="1" ht="23.25" customHeight="1">
      <c r="A98" s="516" t="s">
        <v>256</v>
      </c>
      <c r="B98" s="517"/>
      <c r="C98" s="517"/>
      <c r="D98" s="517"/>
      <c r="E98" s="517"/>
      <c r="F98" s="517"/>
      <c r="G98" s="517"/>
      <c r="H98" s="517"/>
      <c r="I98" s="517"/>
      <c r="J98" s="408"/>
      <c r="K98" s="193"/>
      <c r="L98" s="194"/>
      <c r="M98" s="195"/>
    </row>
    <row r="99" spans="1:10" ht="42" customHeight="1" hidden="1">
      <c r="A99" s="330" t="s">
        <v>246</v>
      </c>
      <c r="B99" s="475" t="s">
        <v>248</v>
      </c>
      <c r="C99" s="475"/>
      <c r="D99" s="475" t="s">
        <v>245</v>
      </c>
      <c r="E99" s="475"/>
      <c r="F99" s="162"/>
      <c r="G99" s="162"/>
      <c r="H99" s="182" t="s">
        <v>242</v>
      </c>
      <c r="I99" s="287"/>
      <c r="J99" s="331"/>
    </row>
    <row r="100" spans="1:10" ht="12.75" hidden="1">
      <c r="A100" s="332"/>
      <c r="B100" s="28"/>
      <c r="C100" s="164"/>
      <c r="D100" s="177"/>
      <c r="E100" s="177"/>
      <c r="F100" s="28"/>
      <c r="G100" s="28"/>
      <c r="H100" s="182"/>
      <c r="I100" s="287"/>
      <c r="J100" s="331"/>
    </row>
    <row r="101" spans="1:10" ht="12.75" hidden="1">
      <c r="A101" s="333" t="s">
        <v>207</v>
      </c>
      <c r="B101" s="162"/>
      <c r="C101" s="163"/>
      <c r="D101" s="161" t="s">
        <v>210</v>
      </c>
      <c r="E101" s="161"/>
      <c r="F101" s="162"/>
      <c r="G101" s="162"/>
      <c r="H101" s="183">
        <f aca="true" t="shared" si="1" ref="H101:H133">LEN(D101)</f>
        <v>11</v>
      </c>
      <c r="I101" s="287"/>
      <c r="J101" s="331"/>
    </row>
    <row r="102" spans="1:10" ht="12.75" hidden="1">
      <c r="A102" s="333" t="s">
        <v>222</v>
      </c>
      <c r="B102" s="162"/>
      <c r="C102" s="163"/>
      <c r="D102" s="161" t="s">
        <v>225</v>
      </c>
      <c r="E102" s="161"/>
      <c r="F102" s="162"/>
      <c r="G102" s="162"/>
      <c r="H102" s="183">
        <f t="shared" si="1"/>
        <v>15</v>
      </c>
      <c r="I102" s="287"/>
      <c r="J102" s="331"/>
    </row>
    <row r="103" spans="1:10" ht="12.75" hidden="1">
      <c r="A103" s="333" t="s">
        <v>209</v>
      </c>
      <c r="B103" s="162"/>
      <c r="C103" s="163"/>
      <c r="D103" s="161" t="s">
        <v>211</v>
      </c>
      <c r="E103" s="161"/>
      <c r="F103" s="162"/>
      <c r="G103" s="162"/>
      <c r="H103" s="183">
        <f t="shared" si="1"/>
        <v>11</v>
      </c>
      <c r="I103" s="287"/>
      <c r="J103" s="331"/>
    </row>
    <row r="104" spans="1:10" ht="12.75" hidden="1">
      <c r="A104" s="333" t="s">
        <v>228</v>
      </c>
      <c r="B104" s="162"/>
      <c r="C104" s="163"/>
      <c r="D104" s="161" t="s">
        <v>5</v>
      </c>
      <c r="E104" s="161"/>
      <c r="F104" s="162"/>
      <c r="G104" s="162"/>
      <c r="H104" s="183">
        <f t="shared" si="1"/>
        <v>20</v>
      </c>
      <c r="I104" s="287"/>
      <c r="J104" s="331"/>
    </row>
    <row r="105" spans="1:10" ht="12.75" hidden="1">
      <c r="A105" s="333" t="s">
        <v>229</v>
      </c>
      <c r="B105" s="162"/>
      <c r="C105" s="163"/>
      <c r="D105" s="161" t="s">
        <v>6</v>
      </c>
      <c r="E105" s="161"/>
      <c r="F105" s="162"/>
      <c r="G105" s="162"/>
      <c r="H105" s="183">
        <f t="shared" si="1"/>
        <v>28</v>
      </c>
      <c r="I105" s="287"/>
      <c r="J105" s="331"/>
    </row>
    <row r="106" spans="1:10" ht="12.75" hidden="1">
      <c r="A106" s="333" t="s">
        <v>3</v>
      </c>
      <c r="B106" s="162"/>
      <c r="C106" s="163"/>
      <c r="D106" s="161" t="s">
        <v>7</v>
      </c>
      <c r="E106" s="161"/>
      <c r="F106" s="162"/>
      <c r="G106" s="162"/>
      <c r="H106" s="183">
        <f t="shared" si="1"/>
        <v>29</v>
      </c>
      <c r="I106" s="287"/>
      <c r="J106" s="331"/>
    </row>
    <row r="107" spans="1:10" ht="12.75" hidden="1">
      <c r="A107" s="333" t="s">
        <v>230</v>
      </c>
      <c r="B107" s="162"/>
      <c r="C107" s="163"/>
      <c r="D107" s="161" t="s">
        <v>8</v>
      </c>
      <c r="E107" s="161"/>
      <c r="F107" s="162"/>
      <c r="G107" s="162"/>
      <c r="H107" s="183">
        <f t="shared" si="1"/>
        <v>21</v>
      </c>
      <c r="I107" s="287"/>
      <c r="J107" s="331"/>
    </row>
    <row r="108" spans="1:10" ht="12.75" hidden="1">
      <c r="A108" s="333" t="s">
        <v>231</v>
      </c>
      <c r="B108" s="162"/>
      <c r="C108" s="163"/>
      <c r="D108" s="161" t="s">
        <v>9</v>
      </c>
      <c r="E108" s="163"/>
      <c r="F108" s="162"/>
      <c r="G108" s="162"/>
      <c r="H108" s="183">
        <f t="shared" si="1"/>
        <v>15</v>
      </c>
      <c r="I108" s="287"/>
      <c r="J108" s="331"/>
    </row>
    <row r="109" spans="1:10" ht="12.75" hidden="1">
      <c r="A109" s="333" t="s">
        <v>218</v>
      </c>
      <c r="B109" s="162"/>
      <c r="C109" s="163"/>
      <c r="D109" s="161" t="s">
        <v>219</v>
      </c>
      <c r="E109" s="163"/>
      <c r="F109" s="162"/>
      <c r="G109" s="162"/>
      <c r="H109" s="183">
        <f t="shared" si="1"/>
        <v>8</v>
      </c>
      <c r="I109" s="287"/>
      <c r="J109" s="331"/>
    </row>
    <row r="110" spans="1:10" ht="12.75" hidden="1">
      <c r="A110" s="333" t="s">
        <v>4</v>
      </c>
      <c r="B110" s="162"/>
      <c r="C110" s="162"/>
      <c r="D110" s="161" t="s">
        <v>10</v>
      </c>
      <c r="E110" s="163"/>
      <c r="F110" s="162"/>
      <c r="G110" s="162"/>
      <c r="H110" s="183">
        <f t="shared" si="1"/>
        <v>13</v>
      </c>
      <c r="I110" s="287"/>
      <c r="J110" s="331"/>
    </row>
    <row r="111" spans="1:10" ht="12.75" hidden="1">
      <c r="A111" s="333" t="s">
        <v>238</v>
      </c>
      <c r="B111" s="162"/>
      <c r="C111" s="162"/>
      <c r="D111" s="161" t="s">
        <v>11</v>
      </c>
      <c r="E111" s="163"/>
      <c r="F111" s="162"/>
      <c r="G111" s="162"/>
      <c r="H111" s="183">
        <f t="shared" si="1"/>
        <v>9</v>
      </c>
      <c r="I111" s="287"/>
      <c r="J111" s="331"/>
    </row>
    <row r="112" spans="1:10" ht="12.75" hidden="1">
      <c r="A112" s="333" t="s">
        <v>232</v>
      </c>
      <c r="B112" s="162"/>
      <c r="C112" s="162"/>
      <c r="D112" s="161" t="s">
        <v>12</v>
      </c>
      <c r="E112" s="163"/>
      <c r="F112" s="162"/>
      <c r="G112" s="162"/>
      <c r="H112" s="183">
        <f t="shared" si="1"/>
        <v>25</v>
      </c>
      <c r="I112" s="287"/>
      <c r="J112" s="331"/>
    </row>
    <row r="113" spans="1:10" ht="12.75" hidden="1">
      <c r="A113" s="333" t="s">
        <v>223</v>
      </c>
      <c r="B113" s="162"/>
      <c r="C113" s="162" t="s">
        <v>247</v>
      </c>
      <c r="D113" s="161" t="s">
        <v>224</v>
      </c>
      <c r="E113" s="163"/>
      <c r="F113" s="162"/>
      <c r="G113" s="162"/>
      <c r="H113" s="183">
        <f t="shared" si="1"/>
        <v>8</v>
      </c>
      <c r="I113" s="287"/>
      <c r="J113" s="331"/>
    </row>
    <row r="114" spans="1:10" ht="12.75" hidden="1">
      <c r="A114" s="333" t="s">
        <v>233</v>
      </c>
      <c r="B114" s="162"/>
      <c r="C114" s="162" t="s">
        <v>247</v>
      </c>
      <c r="D114" s="161" t="s">
        <v>14</v>
      </c>
      <c r="E114" s="163"/>
      <c r="F114" s="162"/>
      <c r="G114" s="162"/>
      <c r="H114" s="183">
        <f t="shared" si="1"/>
        <v>25</v>
      </c>
      <c r="I114" s="287"/>
      <c r="J114" s="331"/>
    </row>
    <row r="115" spans="1:10" ht="12.75" hidden="1">
      <c r="A115" s="333" t="s">
        <v>234</v>
      </c>
      <c r="B115" s="162"/>
      <c r="C115" s="162"/>
      <c r="D115" s="161" t="s">
        <v>13</v>
      </c>
      <c r="E115" s="163"/>
      <c r="F115" s="162"/>
      <c r="G115" s="162"/>
      <c r="H115" s="183">
        <f t="shared" si="1"/>
        <v>21</v>
      </c>
      <c r="I115" s="287"/>
      <c r="J115" s="331"/>
    </row>
    <row r="116" spans="1:10" ht="12.75" hidden="1">
      <c r="A116" s="333" t="s">
        <v>235</v>
      </c>
      <c r="B116" s="162"/>
      <c r="C116" s="162"/>
      <c r="D116" s="161" t="s">
        <v>15</v>
      </c>
      <c r="E116" s="161"/>
      <c r="F116" s="162"/>
      <c r="G116" s="162"/>
      <c r="H116" s="183">
        <f t="shared" si="1"/>
        <v>18</v>
      </c>
      <c r="I116" s="287"/>
      <c r="J116" s="331"/>
    </row>
    <row r="117" spans="1:10" ht="12.75" hidden="1">
      <c r="A117" s="333" t="s">
        <v>214</v>
      </c>
      <c r="B117" s="162"/>
      <c r="C117" s="162" t="s">
        <v>247</v>
      </c>
      <c r="D117" s="161" t="s">
        <v>215</v>
      </c>
      <c r="E117" s="163"/>
      <c r="F117" s="162"/>
      <c r="G117" s="162"/>
      <c r="H117" s="183">
        <f t="shared" si="1"/>
        <v>13</v>
      </c>
      <c r="I117" s="287"/>
      <c r="J117" s="331"/>
    </row>
    <row r="118" spans="1:10" ht="12.75" hidden="1">
      <c r="A118" s="333" t="s">
        <v>243</v>
      </c>
      <c r="B118" s="162"/>
      <c r="C118" s="162" t="s">
        <v>247</v>
      </c>
      <c r="D118" s="161" t="s">
        <v>244</v>
      </c>
      <c r="E118" s="163"/>
      <c r="F118" s="162"/>
      <c r="G118" s="162"/>
      <c r="H118" s="183">
        <f t="shared" si="1"/>
        <v>27</v>
      </c>
      <c r="I118" s="287"/>
      <c r="J118" s="331"/>
    </row>
    <row r="119" spans="1:10" ht="12.75" hidden="1">
      <c r="A119" s="333" t="s">
        <v>220</v>
      </c>
      <c r="B119" s="162"/>
      <c r="C119" s="162"/>
      <c r="D119" s="161" t="s">
        <v>221</v>
      </c>
      <c r="E119" s="163"/>
      <c r="F119" s="162"/>
      <c r="G119" s="162"/>
      <c r="H119" s="183">
        <f t="shared" si="1"/>
        <v>9</v>
      </c>
      <c r="I119" s="287"/>
      <c r="J119" s="331"/>
    </row>
    <row r="120" spans="1:10" ht="12.75" hidden="1">
      <c r="A120" s="333" t="s">
        <v>226</v>
      </c>
      <c r="B120" s="162"/>
      <c r="C120" s="162"/>
      <c r="D120" s="161" t="s">
        <v>227</v>
      </c>
      <c r="E120" s="163"/>
      <c r="F120" s="162"/>
      <c r="G120" s="162"/>
      <c r="H120" s="183">
        <f t="shared" si="1"/>
        <v>28</v>
      </c>
      <c r="I120" s="287"/>
      <c r="J120" s="331"/>
    </row>
    <row r="121" spans="1:10" ht="12.75" hidden="1">
      <c r="A121" s="333" t="s">
        <v>216</v>
      </c>
      <c r="B121" s="162"/>
      <c r="C121" s="162"/>
      <c r="D121" s="161" t="s">
        <v>217</v>
      </c>
      <c r="E121" s="163"/>
      <c r="F121" s="162"/>
      <c r="G121" s="162"/>
      <c r="H121" s="183">
        <f t="shared" si="1"/>
        <v>20</v>
      </c>
      <c r="I121" s="287"/>
      <c r="J121" s="331"/>
    </row>
    <row r="122" spans="1:10" ht="12.75" hidden="1">
      <c r="A122" s="333" t="s">
        <v>208</v>
      </c>
      <c r="B122" s="162"/>
      <c r="C122" s="162"/>
      <c r="D122" s="161" t="s">
        <v>212</v>
      </c>
      <c r="E122" s="163"/>
      <c r="F122" s="162"/>
      <c r="G122" s="162"/>
      <c r="H122" s="183">
        <f t="shared" si="1"/>
        <v>20</v>
      </c>
      <c r="I122" s="287"/>
      <c r="J122" s="331"/>
    </row>
    <row r="123" spans="1:10" ht="12.75" hidden="1">
      <c r="A123" s="333" t="s">
        <v>1</v>
      </c>
      <c r="B123" s="162"/>
      <c r="C123" s="162" t="s">
        <v>247</v>
      </c>
      <c r="D123" s="161" t="s">
        <v>16</v>
      </c>
      <c r="E123" s="163"/>
      <c r="F123" s="162"/>
      <c r="G123" s="162"/>
      <c r="H123" s="183">
        <f t="shared" si="1"/>
        <v>7</v>
      </c>
      <c r="I123" s="287"/>
      <c r="J123" s="331"/>
    </row>
    <row r="124" spans="1:10" ht="12.75" hidden="1">
      <c r="A124" s="333" t="s">
        <v>236</v>
      </c>
      <c r="B124" s="162"/>
      <c r="C124" s="162" t="s">
        <v>247</v>
      </c>
      <c r="D124" s="161" t="s">
        <v>17</v>
      </c>
      <c r="E124" s="163"/>
      <c r="F124" s="162"/>
      <c r="G124" s="162"/>
      <c r="H124" s="183">
        <f t="shared" si="1"/>
        <v>21</v>
      </c>
      <c r="I124" s="287"/>
      <c r="J124" s="331"/>
    </row>
    <row r="125" spans="1:10" ht="12.75" hidden="1">
      <c r="A125" s="333" t="s">
        <v>206</v>
      </c>
      <c r="B125" s="162"/>
      <c r="C125" s="162" t="s">
        <v>247</v>
      </c>
      <c r="D125" s="161" t="s">
        <v>213</v>
      </c>
      <c r="E125" s="163"/>
      <c r="F125" s="162"/>
      <c r="G125" s="162"/>
      <c r="H125" s="183">
        <f t="shared" si="1"/>
        <v>7</v>
      </c>
      <c r="I125" s="287"/>
      <c r="J125" s="331"/>
    </row>
    <row r="126" spans="1:10" ht="12.75" hidden="1">
      <c r="A126" s="333" t="s">
        <v>2</v>
      </c>
      <c r="B126" s="162"/>
      <c r="C126" s="162"/>
      <c r="D126" s="161" t="s">
        <v>18</v>
      </c>
      <c r="E126" s="163"/>
      <c r="F126" s="162"/>
      <c r="G126" s="162"/>
      <c r="H126" s="183">
        <f t="shared" si="1"/>
        <v>19</v>
      </c>
      <c r="I126" s="287"/>
      <c r="J126" s="331"/>
    </row>
    <row r="127" spans="1:10" ht="12.75" hidden="1">
      <c r="A127" s="333" t="s">
        <v>237</v>
      </c>
      <c r="B127" s="162"/>
      <c r="C127" s="162"/>
      <c r="D127" s="161" t="s">
        <v>19</v>
      </c>
      <c r="E127" s="163"/>
      <c r="F127" s="162"/>
      <c r="G127" s="162"/>
      <c r="H127" s="183">
        <f t="shared" si="1"/>
        <v>16</v>
      </c>
      <c r="I127" s="287"/>
      <c r="J127" s="331"/>
    </row>
    <row r="128" spans="1:10" ht="12.75" hidden="1">
      <c r="A128" s="333"/>
      <c r="B128" s="162"/>
      <c r="C128" s="162"/>
      <c r="D128" s="161"/>
      <c r="E128" s="163"/>
      <c r="F128" s="162"/>
      <c r="G128" s="162"/>
      <c r="H128" s="183">
        <f t="shared" si="1"/>
        <v>0</v>
      </c>
      <c r="I128" s="287"/>
      <c r="J128" s="331"/>
    </row>
    <row r="129" spans="1:10" ht="12.75" hidden="1">
      <c r="A129" s="333"/>
      <c r="B129" s="162"/>
      <c r="C129" s="162"/>
      <c r="D129" s="161"/>
      <c r="E129" s="163"/>
      <c r="F129" s="162"/>
      <c r="G129" s="162"/>
      <c r="H129" s="183">
        <f t="shared" si="1"/>
        <v>0</v>
      </c>
      <c r="I129" s="287"/>
      <c r="J129" s="331"/>
    </row>
    <row r="130" spans="1:10" ht="12.75" hidden="1">
      <c r="A130" s="333"/>
      <c r="B130" s="162"/>
      <c r="C130" s="162"/>
      <c r="D130" s="161"/>
      <c r="E130" s="163"/>
      <c r="F130" s="162"/>
      <c r="G130" s="162"/>
      <c r="H130" s="183">
        <f t="shared" si="1"/>
        <v>0</v>
      </c>
      <c r="I130" s="287"/>
      <c r="J130" s="331"/>
    </row>
    <row r="131" spans="1:10" ht="12.75" hidden="1">
      <c r="A131" s="333"/>
      <c r="B131" s="162"/>
      <c r="C131" s="162"/>
      <c r="D131" s="161"/>
      <c r="E131" s="163"/>
      <c r="F131" s="162"/>
      <c r="G131" s="162"/>
      <c r="H131" s="183">
        <f t="shared" si="1"/>
        <v>0</v>
      </c>
      <c r="I131" s="287"/>
      <c r="J131" s="331"/>
    </row>
    <row r="132" spans="1:10" ht="12.75" hidden="1">
      <c r="A132" s="333"/>
      <c r="B132" s="162"/>
      <c r="C132" s="162"/>
      <c r="D132" s="161"/>
      <c r="E132" s="163"/>
      <c r="F132" s="162"/>
      <c r="G132" s="162"/>
      <c r="H132" s="183">
        <f t="shared" si="1"/>
        <v>0</v>
      </c>
      <c r="I132" s="287"/>
      <c r="J132" s="331"/>
    </row>
    <row r="133" spans="1:10" ht="12.75" hidden="1">
      <c r="A133" s="334"/>
      <c r="B133" s="162"/>
      <c r="C133" s="162"/>
      <c r="D133" s="163"/>
      <c r="E133" s="162"/>
      <c r="F133" s="162"/>
      <c r="G133" s="162"/>
      <c r="H133" s="183">
        <f t="shared" si="1"/>
        <v>0</v>
      </c>
      <c r="I133" s="287"/>
      <c r="J133" s="331"/>
    </row>
    <row r="134" spans="1:10" ht="12.75" hidden="1">
      <c r="A134" s="320"/>
      <c r="B134" s="28"/>
      <c r="C134" s="28"/>
      <c r="D134" s="28"/>
      <c r="E134" s="28"/>
      <c r="F134" s="28"/>
      <c r="G134" s="28"/>
      <c r="H134" s="28"/>
      <c r="I134" s="28"/>
      <c r="J134" s="273"/>
    </row>
    <row r="135" spans="1:10" ht="6" customHeight="1">
      <c r="A135" s="320"/>
      <c r="B135" s="28"/>
      <c r="C135" s="28"/>
      <c r="D135" s="28"/>
      <c r="E135" s="28"/>
      <c r="F135" s="28"/>
      <c r="G135" s="28"/>
      <c r="H135" s="28"/>
      <c r="I135" s="28"/>
      <c r="J135" s="273"/>
    </row>
    <row r="136" spans="1:14" s="196" customFormat="1" ht="28.5" customHeight="1">
      <c r="A136" s="476" t="s">
        <v>257</v>
      </c>
      <c r="B136" s="477"/>
      <c r="C136" s="477"/>
      <c r="D136" s="477"/>
      <c r="E136" s="477"/>
      <c r="F136" s="477"/>
      <c r="G136" s="477"/>
      <c r="H136" s="477"/>
      <c r="I136" s="477"/>
      <c r="J136" s="408"/>
      <c r="K136" s="285"/>
      <c r="L136" s="285"/>
      <c r="M136" s="285"/>
      <c r="N136" s="285"/>
    </row>
    <row r="137" spans="1:11" ht="12.75">
      <c r="A137" s="320"/>
      <c r="B137" s="28"/>
      <c r="C137" s="28"/>
      <c r="D137" s="28"/>
      <c r="E137" s="28"/>
      <c r="F137" s="28"/>
      <c r="G137" s="28"/>
      <c r="H137" s="28"/>
      <c r="I137" s="28"/>
      <c r="J137" s="273"/>
      <c r="K137" s="312"/>
    </row>
    <row r="138" spans="1:11" ht="20.25" customHeight="1">
      <c r="A138" s="480" t="s">
        <v>291</v>
      </c>
      <c r="B138" s="481"/>
      <c r="C138" s="481"/>
      <c r="D138" s="481"/>
      <c r="E138" s="481"/>
      <c r="F138" s="481"/>
      <c r="G138" s="481"/>
      <c r="H138" s="481"/>
      <c r="I138" s="481"/>
      <c r="J138" s="273"/>
      <c r="K138" s="312"/>
    </row>
    <row r="139" spans="1:13" s="340" customFormat="1" ht="17.25" customHeight="1">
      <c r="A139" s="482" t="s">
        <v>292</v>
      </c>
      <c r="B139" s="483"/>
      <c r="C139" s="483"/>
      <c r="D139" s="409">
        <v>72</v>
      </c>
      <c r="E139" s="410" t="s">
        <v>293</v>
      </c>
      <c r="F139" s="336"/>
      <c r="G139" s="336"/>
      <c r="H139" s="336"/>
      <c r="I139" s="336"/>
      <c r="J139" s="337"/>
      <c r="K139" s="28"/>
      <c r="L139" s="338"/>
      <c r="M139" s="339"/>
    </row>
    <row r="140" spans="1:13" s="340" customFormat="1" ht="12.75" customHeight="1">
      <c r="A140" s="469" t="str">
        <f>"В течение одного года пройти повышение квалификации  в объеме не менее "&amp;D139&amp;"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0" s="470"/>
      <c r="C140" s="470"/>
      <c r="D140" s="470"/>
      <c r="E140" s="470"/>
      <c r="F140" s="470"/>
      <c r="G140" s="470"/>
      <c r="H140" s="470"/>
      <c r="I140" s="470"/>
      <c r="J140" s="471"/>
      <c r="K140" s="342" t="s">
        <v>294</v>
      </c>
      <c r="L140" s="338"/>
      <c r="M140" s="339"/>
    </row>
    <row r="141" spans="1:13" s="340" customFormat="1" ht="13.5" thickBot="1">
      <c r="A141" s="472"/>
      <c r="B141" s="473"/>
      <c r="C141" s="473"/>
      <c r="D141" s="473"/>
      <c r="E141" s="473"/>
      <c r="F141" s="473"/>
      <c r="G141" s="473"/>
      <c r="H141" s="473"/>
      <c r="I141" s="473"/>
      <c r="J141" s="474"/>
      <c r="K141" s="336"/>
      <c r="L141" s="343">
        <f>IF(AND(ЭЗ!F185=0,ЭЗ!F193=0,ЭЗ!G196&lt;&gt;100,вывод1="да"),_72ч,"")</f>
      </c>
      <c r="M141" s="339"/>
    </row>
    <row r="142" spans="1:12" s="340" customFormat="1" ht="11.25" customHeight="1" thickBot="1">
      <c r="A142" s="344"/>
      <c r="B142" s="345"/>
      <c r="C142" s="345"/>
      <c r="D142" s="345"/>
      <c r="E142" s="345"/>
      <c r="F142" s="345"/>
      <c r="G142" s="345"/>
      <c r="H142" s="345"/>
      <c r="I142" s="345"/>
      <c r="J142" s="341"/>
      <c r="K142" s="346" t="s">
        <v>295</v>
      </c>
      <c r="L142" s="347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</row>
    <row r="143" spans="1:13" s="340" customFormat="1" ht="67.5" customHeight="1">
      <c r="A143" s="478" t="s">
        <v>363</v>
      </c>
      <c r="B143" s="479"/>
      <c r="C143" s="479"/>
      <c r="D143" s="479"/>
      <c r="E143" s="479"/>
      <c r="F143" s="479"/>
      <c r="G143" s="479"/>
      <c r="H143" s="479"/>
      <c r="I143" s="479"/>
      <c r="J143" s="337"/>
      <c r="K143" s="253" t="s">
        <v>358</v>
      </c>
      <c r="L143" s="157" t="s">
        <v>296</v>
      </c>
      <c r="M143" s="339"/>
    </row>
    <row r="144" spans="1:11" ht="17.25" customHeight="1">
      <c r="A144" s="466" t="s">
        <v>359</v>
      </c>
      <c r="B144" s="467"/>
      <c r="C144" s="467"/>
      <c r="D144" s="467"/>
      <c r="E144" s="467"/>
      <c r="F144" s="467"/>
      <c r="G144" s="467"/>
      <c r="H144" s="467"/>
      <c r="I144" s="467"/>
      <c r="J144" s="468"/>
      <c r="K144" s="314" t="str">
        <f>IF(рек2="нет",_дпо,"")</f>
        <v>Получить  дополнительное профессиональное образование по направлению  "Образование и педагогика"   </v>
      </c>
    </row>
    <row r="145" spans="1:11" ht="4.5" customHeight="1">
      <c r="A145" s="335"/>
      <c r="B145" s="345"/>
      <c r="C145" s="345"/>
      <c r="D145" s="345"/>
      <c r="E145" s="345"/>
      <c r="F145" s="345"/>
      <c r="G145" s="345"/>
      <c r="H145" s="345"/>
      <c r="I145" s="345"/>
      <c r="J145" s="273"/>
      <c r="K145" s="253" t="s">
        <v>360</v>
      </c>
    </row>
    <row r="146" spans="1:11" ht="23.25" customHeight="1">
      <c r="A146" s="466"/>
      <c r="B146" s="467"/>
      <c r="C146" s="467"/>
      <c r="D146" s="467"/>
      <c r="E146" s="467"/>
      <c r="F146" s="467"/>
      <c r="G146" s="467"/>
      <c r="H146" s="467"/>
      <c r="I146" s="468"/>
      <c r="J146" s="341"/>
      <c r="K146" s="312"/>
    </row>
    <row r="147" spans="1:11" ht="12.75">
      <c r="A147" s="320"/>
      <c r="B147" s="28"/>
      <c r="C147" s="28"/>
      <c r="D147" s="28"/>
      <c r="E147" s="28"/>
      <c r="F147" s="28"/>
      <c r="G147" s="28"/>
      <c r="H147" s="28"/>
      <c r="I147" s="28"/>
      <c r="J147" s="273"/>
      <c r="K147" s="312"/>
    </row>
    <row r="148" spans="1:11" ht="15.75">
      <c r="A148" s="320"/>
      <c r="B148" s="348"/>
      <c r="C148" s="28"/>
      <c r="D148" s="28"/>
      <c r="E148" s="28"/>
      <c r="F148" s="28"/>
      <c r="G148" s="28"/>
      <c r="H148" s="28"/>
      <c r="I148" s="28"/>
      <c r="J148" s="273"/>
      <c r="K148" s="312"/>
    </row>
    <row r="149" spans="1:11" ht="12.75">
      <c r="A149" s="324"/>
      <c r="B149" s="325"/>
      <c r="C149" s="325"/>
      <c r="D149" s="325"/>
      <c r="E149" s="325"/>
      <c r="F149" s="325"/>
      <c r="G149" s="325"/>
      <c r="H149" s="325"/>
      <c r="I149" s="325"/>
      <c r="J149" s="279"/>
      <c r="K149" s="312"/>
    </row>
  </sheetData>
  <sheetProtection/>
  <mergeCells count="56">
    <mergeCell ref="H4:I7"/>
    <mergeCell ref="H8:I16"/>
    <mergeCell ref="C27:I27"/>
    <mergeCell ref="A26:B26"/>
    <mergeCell ref="A35:C35"/>
    <mergeCell ref="D35:E35"/>
    <mergeCell ref="C26:H26"/>
    <mergeCell ref="C73:H73"/>
    <mergeCell ref="C74:I74"/>
    <mergeCell ref="A54:H55"/>
    <mergeCell ref="G48:H48"/>
    <mergeCell ref="C30:I31"/>
    <mergeCell ref="A39:I39"/>
    <mergeCell ref="A1:J2"/>
    <mergeCell ref="G41:H41"/>
    <mergeCell ref="A42:F43"/>
    <mergeCell ref="G42:H42"/>
    <mergeCell ref="A98:I98"/>
    <mergeCell ref="D37:E37"/>
    <mergeCell ref="F35:H35"/>
    <mergeCell ref="C68:I68"/>
    <mergeCell ref="C71:H71"/>
    <mergeCell ref="G46:H46"/>
    <mergeCell ref="G45:H45"/>
    <mergeCell ref="A61:J61"/>
    <mergeCell ref="A19:B19"/>
    <mergeCell ref="C19:I19"/>
    <mergeCell ref="A23:B23"/>
    <mergeCell ref="C23:I24"/>
    <mergeCell ref="C28:I28"/>
    <mergeCell ref="C70:I70"/>
    <mergeCell ref="C72:I72"/>
    <mergeCell ref="A34:C34"/>
    <mergeCell ref="B4:C4"/>
    <mergeCell ref="A17:I17"/>
    <mergeCell ref="A64:I64"/>
    <mergeCell ref="G21:I21"/>
    <mergeCell ref="A21:C21"/>
    <mergeCell ref="D21:F21"/>
    <mergeCell ref="A24:B24"/>
    <mergeCell ref="A146:I146"/>
    <mergeCell ref="A138:I138"/>
    <mergeCell ref="A139:C139"/>
    <mergeCell ref="A50:J51"/>
    <mergeCell ref="A53:I53"/>
    <mergeCell ref="C69:H69"/>
    <mergeCell ref="A79:J80"/>
    <mergeCell ref="A56:H58"/>
    <mergeCell ref="A60:J60"/>
    <mergeCell ref="C75:H75"/>
    <mergeCell ref="A144:J144"/>
    <mergeCell ref="A140:J141"/>
    <mergeCell ref="D99:E99"/>
    <mergeCell ref="B99:C99"/>
    <mergeCell ref="A136:I136"/>
    <mergeCell ref="A143:I143"/>
  </mergeCells>
  <conditionalFormatting sqref="A79 A1">
    <cfRule type="cellIs" priority="1" dxfId="20" operator="equal" stopIfTrue="1">
      <formula>"Все данные введены. Перейдите на лист ЭЗ"</formula>
    </cfRule>
  </conditionalFormatting>
  <conditionalFormatting sqref="B72:I73">
    <cfRule type="expression" priority="2" dxfId="21" stopIfTrue="1">
      <formula>$F$66&lt;2</formula>
    </cfRule>
  </conditionalFormatting>
  <conditionalFormatting sqref="B74:I75">
    <cfRule type="expression" priority="3" dxfId="21" stopIfTrue="1">
      <formula>$F$66&lt;3</formula>
    </cfRule>
  </conditionalFormatting>
  <conditionalFormatting sqref="A146:I146">
    <cfRule type="expression" priority="4" dxfId="10" stopIfTrue="1">
      <formula>$A$146=""</formula>
    </cfRule>
  </conditionalFormatting>
  <conditionalFormatting sqref="I57">
    <cfRule type="expression" priority="5" dxfId="22" stopIfTrue="1">
      <formula>OR($G$41="да",$G$42="да")</formula>
    </cfRule>
  </conditionalFormatting>
  <conditionalFormatting sqref="J57">
    <cfRule type="expression" priority="6" dxfId="23" stopIfTrue="1">
      <formula>AND($G$41="нет",$G$42="нет")</formula>
    </cfRule>
  </conditionalFormatting>
  <conditionalFormatting sqref="C27">
    <cfRule type="expression" priority="7" dxfId="24" stopIfTrue="1">
      <formula>"$A$23=""-"""</formula>
    </cfRule>
  </conditionalFormatting>
  <conditionalFormatting sqref="I41">
    <cfRule type="expression" priority="8" dxfId="21" stopIfTrue="1">
      <formula>$G$41="нет"</formula>
    </cfRule>
  </conditionalFormatting>
  <conditionalFormatting sqref="I42:I43">
    <cfRule type="expression" priority="9" dxfId="21" stopIfTrue="1">
      <formula>$G$42="нет"</formula>
    </cfRule>
  </conditionalFormatting>
  <conditionalFormatting sqref="I46:I47">
    <cfRule type="expression" priority="10" dxfId="21" stopIfTrue="1">
      <formula>$G$46="нет"</formula>
    </cfRule>
  </conditionalFormatting>
  <conditionalFormatting sqref="J41">
    <cfRule type="expression" priority="11" dxfId="23" stopIfTrue="1">
      <formula>$G$41="нет"</formula>
    </cfRule>
  </conditionalFormatting>
  <conditionalFormatting sqref="J42">
    <cfRule type="expression" priority="12" dxfId="23" stopIfTrue="1">
      <formula>$G$42="нет"</formula>
    </cfRule>
  </conditionalFormatting>
  <conditionalFormatting sqref="J46">
    <cfRule type="expression" priority="13" dxfId="23" stopIfTrue="1">
      <formula>$G$46="нет"</formula>
    </cfRule>
  </conditionalFormatting>
  <dataValidations count="28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46">
      <formula1>2000+H77-5</formula1>
      <formula2>2000+H77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2000+H77-5</formula1>
      <formula2>2000+H77</formula2>
    </dataValidation>
    <dataValidation allowBlank="1" showInputMessage="1" showErrorMessage="1" promptTitle="Введите" prompt="ФИО полностью" sqref="K69 C19:I20 C22:I22"/>
    <dataValidation type="whole" showInputMessage="1" showErrorMessage="1" sqref="C77">
      <formula1>1</formula1>
      <formula2>31</formula2>
    </dataValidation>
    <dataValidation type="list" showInputMessage="1" showErrorMessage="1" promptTitle="Воспользуйтесь кнопкой" prompt="справа" sqref="E7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77">
      <formula1>12</formula1>
      <formula2>25</formula2>
    </dataValidation>
    <dataValidation allowBlank="1" showInputMessage="1" showErrorMessage="1" promptTitle="Введите" prompt="ФИО полностью&#10;" sqref="C68 C74 C72 C70"/>
    <dataValidation type="list" allowBlank="1" showInputMessage="1" showErrorMessage="1" sqref="F66">
      <formula1>"1, 2, 3"</formula1>
    </dataValidation>
    <dataValidation type="list" showInputMessage="1" showErrorMessage="1" promptTitle="Выберите из списка" prompt=" (нет/да)" sqref="I55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57">
      <formula1>"нет, да"</formula1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type="list" allowBlank="1" showInputMessage="1" showErrorMessage="1" promptTitle="выберите из списка" prompt="воспользуйтесь кнопкой" sqref="D36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$B$81:$H$81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 J36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26:J27 I26"/>
    <dataValidation type="list" showDropDown="1" showInputMessage="1" showErrorMessage="1" errorTitle="Внимание!" error="Должности нет в списке!&#10;&#10;Воспользуйтесь кнопкой справа" sqref="C26:H26">
      <formula1>$A$100:$A$133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">
      <formula1>1</formula1>
      <formula2>50</formula2>
    </dataValidation>
    <dataValidation errorStyle="information" allowBlank="1" sqref="J30:J31 A30:B31 C30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180</formula2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sqref="G41:H42 G45:H46 G48:H48">
      <formula1>"нет, да"</formula1>
    </dataValidation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</dataValidations>
  <hyperlinks>
    <hyperlink ref="A98" location="ЭЗ!B36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136:I136" location="proverka" display="Проверить правильность заполнения данных"/>
  </hyperlinks>
  <printOptions/>
  <pageMargins left="0.7480314960629921" right="0.31496062992125984" top="0.984251968503937" bottom="0.7874015748031497" header="0.5118110236220472" footer="0.5118110236220472"/>
  <pageSetup fitToHeight="1" fitToWidth="1" horizontalDpi="600" verticalDpi="600" orientation="portrait" paperSize="9" scale="74" r:id="rId3"/>
  <headerFooter alignWithMargins="0">
    <oddHeader>&amp;C&amp;8&amp;A  /&amp;D, &amp;T /, &amp;F</oddHeader>
    <oddFooter>&amp;C&amp;8/ версия- сент.2013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2"/>
  <sheetViews>
    <sheetView showGridLines="0" showRowColHeaders="0" showOutlineSymbols="0" zoomScaleSheetLayoutView="100" workbookViewId="0" topLeftCell="A1">
      <selection activeCell="A2" sqref="A2:I6"/>
    </sheetView>
  </sheetViews>
  <sheetFormatPr defaultColWidth="9.00390625" defaultRowHeight="12.75"/>
  <cols>
    <col min="1" max="1" width="5.00390625" style="9" customWidth="1"/>
    <col min="2" max="2" width="10.875" style="221" customWidth="1"/>
    <col min="3" max="3" width="13.375" style="221" customWidth="1"/>
    <col min="4" max="4" width="12.625" style="222" customWidth="1"/>
    <col min="5" max="5" width="9.375" style="222" customWidth="1"/>
    <col min="6" max="9" width="11.875" style="222" customWidth="1"/>
    <col min="10" max="10" width="6.875" style="3" hidden="1" customWidth="1"/>
    <col min="11" max="11" width="13.75390625" style="225" hidden="1" customWidth="1"/>
    <col min="12" max="12" width="5.75390625" style="225" hidden="1" customWidth="1"/>
    <col min="13" max="13" width="5.625" style="225" hidden="1" customWidth="1"/>
    <col min="14" max="14" width="11.625" style="116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431" customWidth="1"/>
    <col min="19" max="19" width="12.00390625" style="3" customWidth="1"/>
    <col min="20" max="16384" width="9.125" style="3" customWidth="1"/>
  </cols>
  <sheetData>
    <row r="1" spans="9:18" ht="15">
      <c r="I1" s="280" t="s">
        <v>519</v>
      </c>
      <c r="R1" s="415"/>
    </row>
    <row r="2" spans="1:18" ht="18">
      <c r="A2" s="666" t="s">
        <v>337</v>
      </c>
      <c r="B2" s="667"/>
      <c r="C2" s="667"/>
      <c r="D2" s="667"/>
      <c r="E2" s="667"/>
      <c r="F2" s="667"/>
      <c r="G2" s="667"/>
      <c r="H2" s="667"/>
      <c r="I2" s="667"/>
      <c r="K2" s="360"/>
      <c r="L2" s="218"/>
      <c r="M2" s="361" t="s">
        <v>300</v>
      </c>
      <c r="N2" s="362"/>
      <c r="O2" s="363"/>
      <c r="R2" s="415"/>
    </row>
    <row r="3" spans="1:18" ht="15.75">
      <c r="A3" s="670" t="s">
        <v>361</v>
      </c>
      <c r="B3" s="670"/>
      <c r="C3" s="670"/>
      <c r="D3" s="670"/>
      <c r="E3" s="670"/>
      <c r="F3" s="670"/>
      <c r="G3" s="670"/>
      <c r="H3" s="670"/>
      <c r="I3" s="670"/>
      <c r="K3" s="360" t="s">
        <v>207</v>
      </c>
      <c r="L3" s="364"/>
      <c r="M3" s="365" t="s">
        <v>210</v>
      </c>
      <c r="N3" s="362"/>
      <c r="O3" s="366">
        <f aca="true" t="shared" si="0" ref="O3:O26">LEN(M3)</f>
        <v>11</v>
      </c>
      <c r="R3" s="415"/>
    </row>
    <row r="4" spans="1:18" ht="12.75" customHeight="1">
      <c r="A4" s="670" t="s">
        <v>521</v>
      </c>
      <c r="B4" s="670"/>
      <c r="C4" s="670"/>
      <c r="D4" s="670"/>
      <c r="E4" s="670"/>
      <c r="F4" s="670"/>
      <c r="G4" s="670"/>
      <c r="H4" s="670"/>
      <c r="I4" s="670"/>
      <c r="K4" s="219" t="s">
        <v>222</v>
      </c>
      <c r="L4" s="218"/>
      <c r="M4" s="367" t="s">
        <v>225</v>
      </c>
      <c r="N4" s="220"/>
      <c r="O4" s="366">
        <f t="shared" si="0"/>
        <v>15</v>
      </c>
      <c r="R4" s="415"/>
    </row>
    <row r="5" spans="1:18" ht="12.75" customHeight="1">
      <c r="A5" s="670"/>
      <c r="B5" s="670"/>
      <c r="C5" s="670"/>
      <c r="D5" s="670"/>
      <c r="E5" s="670"/>
      <c r="F5" s="670"/>
      <c r="G5" s="670"/>
      <c r="H5" s="670"/>
      <c r="I5" s="670"/>
      <c r="K5" s="219" t="s">
        <v>209</v>
      </c>
      <c r="L5" s="218"/>
      <c r="M5" s="219" t="s">
        <v>211</v>
      </c>
      <c r="N5" s="220"/>
      <c r="O5" s="366">
        <f t="shared" si="0"/>
        <v>11</v>
      </c>
      <c r="R5" s="415"/>
    </row>
    <row r="6" spans="1:18" ht="27.75" customHeight="1">
      <c r="A6" s="670"/>
      <c r="B6" s="670"/>
      <c r="C6" s="670"/>
      <c r="D6" s="670"/>
      <c r="E6" s="670"/>
      <c r="F6" s="670"/>
      <c r="G6" s="670"/>
      <c r="H6" s="670"/>
      <c r="I6" s="670"/>
      <c r="K6" s="219" t="s">
        <v>228</v>
      </c>
      <c r="L6" s="218"/>
      <c r="M6" s="219" t="s">
        <v>5</v>
      </c>
      <c r="N6" s="220"/>
      <c r="O6" s="366">
        <f t="shared" si="0"/>
        <v>20</v>
      </c>
      <c r="R6" s="415"/>
    </row>
    <row r="7" spans="1:18" ht="15">
      <c r="A7" s="400" t="s">
        <v>104</v>
      </c>
      <c r="B7"/>
      <c r="C7"/>
      <c r="D7"/>
      <c r="E7"/>
      <c r="F7"/>
      <c r="G7"/>
      <c r="H7" s="6"/>
      <c r="I7" s="6"/>
      <c r="K7" s="219" t="s">
        <v>229</v>
      </c>
      <c r="L7" s="218"/>
      <c r="M7" s="219" t="s">
        <v>6</v>
      </c>
      <c r="N7" s="220"/>
      <c r="O7" s="366">
        <f t="shared" si="0"/>
        <v>28</v>
      </c>
      <c r="R7" s="415"/>
    </row>
    <row r="8" spans="1:18" ht="8.25" customHeight="1">
      <c r="A8" s="5"/>
      <c r="E8" s="6"/>
      <c r="F8" s="6"/>
      <c r="G8" s="6"/>
      <c r="H8" s="6"/>
      <c r="I8" s="6"/>
      <c r="K8" s="219" t="s">
        <v>3</v>
      </c>
      <c r="L8" s="218"/>
      <c r="M8" s="219" t="s">
        <v>7</v>
      </c>
      <c r="N8" s="220"/>
      <c r="O8" s="366">
        <f t="shared" si="0"/>
        <v>29</v>
      </c>
      <c r="R8" s="415"/>
    </row>
    <row r="9" spans="1:18" s="7" customFormat="1" ht="15">
      <c r="A9" s="669" t="s">
        <v>105</v>
      </c>
      <c r="B9" s="669"/>
      <c r="C9" s="669"/>
      <c r="D9" s="668">
        <f>IF('общие сведения'!C19&lt;&gt;"",PROPER(TRIM('общие сведения'!C19)),"")</f>
      </c>
      <c r="E9" s="668"/>
      <c r="F9" s="668"/>
      <c r="G9" s="668"/>
      <c r="H9" s="668"/>
      <c r="I9" s="668"/>
      <c r="K9" s="219" t="s">
        <v>230</v>
      </c>
      <c r="L9" s="218"/>
      <c r="M9" s="219" t="s">
        <v>8</v>
      </c>
      <c r="N9" s="220"/>
      <c r="O9" s="366">
        <f t="shared" si="0"/>
        <v>21</v>
      </c>
      <c r="R9" s="416"/>
    </row>
    <row r="10" spans="1:18" s="7" customFormat="1" ht="15" customHeight="1">
      <c r="A10" s="669" t="s">
        <v>170</v>
      </c>
      <c r="B10" s="669"/>
      <c r="C10" s="673">
        <f>IF(D9="","",TRIM('общие сведения'!C23))</f>
      </c>
      <c r="D10" s="673"/>
      <c r="E10" s="673"/>
      <c r="F10" s="673"/>
      <c r="G10" s="673"/>
      <c r="H10" s="673"/>
      <c r="I10" s="673"/>
      <c r="K10" s="219" t="s">
        <v>231</v>
      </c>
      <c r="L10" s="218"/>
      <c r="M10" s="219" t="s">
        <v>9</v>
      </c>
      <c r="N10" s="368"/>
      <c r="O10" s="366">
        <f t="shared" si="0"/>
        <v>15</v>
      </c>
      <c r="R10" s="416"/>
    </row>
    <row r="11" spans="1:18" s="7" customFormat="1" ht="30" customHeight="1">
      <c r="A11" s="35"/>
      <c r="B11" s="139"/>
      <c r="C11" s="674"/>
      <c r="D11" s="674"/>
      <c r="E11" s="674"/>
      <c r="F11" s="674"/>
      <c r="G11" s="674"/>
      <c r="H11" s="674"/>
      <c r="I11" s="674"/>
      <c r="K11" s="219" t="s">
        <v>218</v>
      </c>
      <c r="L11" s="218"/>
      <c r="M11" s="219" t="s">
        <v>219</v>
      </c>
      <c r="N11" s="368"/>
      <c r="O11" s="366">
        <f t="shared" si="0"/>
        <v>8</v>
      </c>
      <c r="R11" s="416"/>
    </row>
    <row r="12" spans="1:18" s="7" customFormat="1" ht="30" customHeight="1">
      <c r="A12" s="669" t="s">
        <v>171</v>
      </c>
      <c r="B12" s="669"/>
      <c r="C12" s="672">
        <f>IF(D9="","",'общие сведения'!K27)</f>
      </c>
      <c r="D12" s="672"/>
      <c r="E12" s="672"/>
      <c r="F12" s="672"/>
      <c r="G12" s="672"/>
      <c r="H12" s="672"/>
      <c r="I12" s="672"/>
      <c r="K12" s="219" t="s">
        <v>4</v>
      </c>
      <c r="L12" s="218"/>
      <c r="M12" s="219" t="s">
        <v>10</v>
      </c>
      <c r="N12" s="368"/>
      <c r="O12" s="366">
        <f t="shared" si="0"/>
        <v>13</v>
      </c>
      <c r="R12" s="416"/>
    </row>
    <row r="13" spans="1:18" s="7" customFormat="1" ht="15">
      <c r="A13" s="669" t="s">
        <v>106</v>
      </c>
      <c r="B13" s="669"/>
      <c r="C13" s="669"/>
      <c r="D13" s="675">
        <f>IF(D9="","",IF('общие сведения'!D21="муниципальный район",'общие сведения'!G21,'общие сведения'!D21))</f>
      </c>
      <c r="E13" s="675"/>
      <c r="F13" s="675"/>
      <c r="G13" s="671">
        <f>IF(D9="","",IF('общие сведения'!D21="муниципальный район",'общие сведения'!D21,'общие сведения'!G21))</f>
      </c>
      <c r="H13" s="671"/>
      <c r="I13" s="671"/>
      <c r="K13" s="219" t="s">
        <v>238</v>
      </c>
      <c r="L13" s="218"/>
      <c r="M13" s="219" t="s">
        <v>11</v>
      </c>
      <c r="N13" s="368"/>
      <c r="O13" s="366">
        <f t="shared" si="0"/>
        <v>9</v>
      </c>
      <c r="R13" s="416"/>
    </row>
    <row r="14" spans="1:18" s="7" customFormat="1" ht="15">
      <c r="A14" s="669" t="s">
        <v>182</v>
      </c>
      <c r="B14" s="669"/>
      <c r="C14" s="669"/>
      <c r="D14" s="217">
        <f>IF(D9="","",'общие сведения'!D34)</f>
      </c>
      <c r="E14" s="271">
        <f>IF(D9="","",'общие сведения'!E34)</f>
      </c>
      <c r="F14" s="369"/>
      <c r="G14" s="369"/>
      <c r="H14" s="369"/>
      <c r="I14" s="369"/>
      <c r="K14" s="219" t="s">
        <v>232</v>
      </c>
      <c r="L14" s="218"/>
      <c r="M14" s="219" t="s">
        <v>12</v>
      </c>
      <c r="N14" s="368"/>
      <c r="O14" s="366">
        <f t="shared" si="0"/>
        <v>25</v>
      </c>
      <c r="R14" s="416"/>
    </row>
    <row r="15" spans="1:18" s="7" customFormat="1" ht="15">
      <c r="A15" s="669" t="s">
        <v>183</v>
      </c>
      <c r="B15" s="669"/>
      <c r="C15" s="669"/>
      <c r="D15" s="669"/>
      <c r="E15" s="698">
        <f>IF(D9&lt;&gt;"",'общие сведения'!D35,"")</f>
      </c>
      <c r="F15" s="698"/>
      <c r="G15" s="678" t="s">
        <v>184</v>
      </c>
      <c r="H15" s="678"/>
      <c r="I15" s="370">
        <f>IF(OR('общие сведения'!I35="",E15=""),"",'общие сведения'!I35)</f>
      </c>
      <c r="J15" s="59"/>
      <c r="K15" s="219" t="s">
        <v>223</v>
      </c>
      <c r="L15" s="218"/>
      <c r="M15" s="219" t="s">
        <v>224</v>
      </c>
      <c r="N15" s="220"/>
      <c r="O15" s="366">
        <f t="shared" si="0"/>
        <v>8</v>
      </c>
      <c r="R15" s="416"/>
    </row>
    <row r="16" spans="1:18" s="7" customFormat="1" ht="15">
      <c r="A16" s="669" t="s">
        <v>107</v>
      </c>
      <c r="B16" s="669"/>
      <c r="C16" s="669"/>
      <c r="D16" s="669"/>
      <c r="E16" s="677">
        <f>IF(D9&lt;&gt;"",'общие сведения'!D37,"")</f>
      </c>
      <c r="F16" s="677"/>
      <c r="G16" s="8"/>
      <c r="H16" s="8"/>
      <c r="I16" s="8"/>
      <c r="K16" s="219" t="s">
        <v>233</v>
      </c>
      <c r="L16" s="218"/>
      <c r="M16" s="219" t="s">
        <v>365</v>
      </c>
      <c r="N16" s="368"/>
      <c r="O16" s="366">
        <f t="shared" si="0"/>
        <v>36</v>
      </c>
      <c r="R16" s="416"/>
    </row>
    <row r="17" spans="1:18" s="7" customFormat="1" ht="12" customHeight="1">
      <c r="A17" s="9"/>
      <c r="B17" s="221"/>
      <c r="C17" s="221"/>
      <c r="D17" s="222"/>
      <c r="E17" s="10"/>
      <c r="F17" s="10"/>
      <c r="G17" s="10"/>
      <c r="H17" s="10"/>
      <c r="I17" s="10"/>
      <c r="K17" s="219" t="s">
        <v>234</v>
      </c>
      <c r="L17" s="218"/>
      <c r="M17" s="219" t="s">
        <v>13</v>
      </c>
      <c r="N17" s="368"/>
      <c r="O17" s="366">
        <f t="shared" si="0"/>
        <v>21</v>
      </c>
      <c r="R17" s="416"/>
    </row>
    <row r="18" spans="1:18" ht="63" customHeight="1">
      <c r="A18" s="676" t="s">
        <v>301</v>
      </c>
      <c r="B18" s="676"/>
      <c r="C18" s="676"/>
      <c r="D18" s="676"/>
      <c r="E18" s="676"/>
      <c r="F18" s="676"/>
      <c r="G18" s="676"/>
      <c r="H18" s="676"/>
      <c r="I18" s="676"/>
      <c r="K18" s="219" t="s">
        <v>235</v>
      </c>
      <c r="L18" s="218"/>
      <c r="M18" s="219" t="s">
        <v>15</v>
      </c>
      <c r="N18" s="368"/>
      <c r="O18" s="366">
        <f t="shared" si="0"/>
        <v>18</v>
      </c>
      <c r="R18" s="415"/>
    </row>
    <row r="19" spans="1:18" ht="8.25" customHeight="1">
      <c r="A19" s="4"/>
      <c r="B19" s="140"/>
      <c r="C19" s="140"/>
      <c r="D19" s="140"/>
      <c r="E19" s="11"/>
      <c r="F19" s="11"/>
      <c r="G19" s="11"/>
      <c r="H19" s="11"/>
      <c r="I19" s="11"/>
      <c r="K19" s="219" t="s">
        <v>214</v>
      </c>
      <c r="L19" s="218"/>
      <c r="M19" s="219" t="s">
        <v>215</v>
      </c>
      <c r="N19" s="368"/>
      <c r="O19" s="366">
        <f t="shared" si="0"/>
        <v>13</v>
      </c>
      <c r="R19" s="415"/>
    </row>
    <row r="20" spans="1:18" ht="30" customHeight="1">
      <c r="A20" s="12" t="s">
        <v>114</v>
      </c>
      <c r="B20" s="711" t="s">
        <v>159</v>
      </c>
      <c r="C20" s="711"/>
      <c r="D20" s="711"/>
      <c r="E20" s="711"/>
      <c r="F20" s="711"/>
      <c r="G20" s="711"/>
      <c r="H20" s="711"/>
      <c r="I20" s="711"/>
      <c r="K20" s="219" t="s">
        <v>220</v>
      </c>
      <c r="L20" s="218"/>
      <c r="M20" s="219" t="s">
        <v>221</v>
      </c>
      <c r="N20" s="220"/>
      <c r="O20" s="366">
        <f t="shared" si="0"/>
        <v>9</v>
      </c>
      <c r="R20" s="415"/>
    </row>
    <row r="21" spans="1:18" ht="15" customHeight="1">
      <c r="A21" s="13" t="s">
        <v>155</v>
      </c>
      <c r="B21" s="710" t="s">
        <v>157</v>
      </c>
      <c r="C21" s="710"/>
      <c r="D21" s="710"/>
      <c r="E21" s="710"/>
      <c r="F21" s="710"/>
      <c r="G21" s="710"/>
      <c r="H21" s="710"/>
      <c r="I21" s="710"/>
      <c r="K21" s="219" t="s">
        <v>226</v>
      </c>
      <c r="L21" s="218"/>
      <c r="M21" s="219" t="s">
        <v>227</v>
      </c>
      <c r="N21" s="220"/>
      <c r="O21" s="366">
        <f t="shared" si="0"/>
        <v>28</v>
      </c>
      <c r="R21" s="415"/>
    </row>
    <row r="22" spans="2:18" ht="15" customHeight="1">
      <c r="B22" s="710"/>
      <c r="C22" s="710"/>
      <c r="D22" s="710"/>
      <c r="E22" s="710"/>
      <c r="F22" s="710"/>
      <c r="G22" s="710"/>
      <c r="H22" s="710"/>
      <c r="I22" s="710"/>
      <c r="K22" s="219" t="s">
        <v>216</v>
      </c>
      <c r="L22" s="218"/>
      <c r="M22" s="219" t="s">
        <v>217</v>
      </c>
      <c r="N22" s="220"/>
      <c r="O22" s="366">
        <f t="shared" si="0"/>
        <v>20</v>
      </c>
      <c r="R22" s="415"/>
    </row>
    <row r="23" spans="1:18" ht="15" customHeight="1">
      <c r="A23" s="13" t="s">
        <v>155</v>
      </c>
      <c r="B23" s="614" t="s">
        <v>158</v>
      </c>
      <c r="C23" s="614"/>
      <c r="D23" s="614"/>
      <c r="E23" s="614"/>
      <c r="F23" s="614"/>
      <c r="G23" s="614"/>
      <c r="H23" s="614"/>
      <c r="I23" s="614"/>
      <c r="K23" s="219" t="s">
        <v>208</v>
      </c>
      <c r="L23" s="218"/>
      <c r="M23" s="219" t="s">
        <v>212</v>
      </c>
      <c r="N23" s="220"/>
      <c r="O23" s="366">
        <f t="shared" si="0"/>
        <v>20</v>
      </c>
      <c r="R23" s="415"/>
    </row>
    <row r="24" spans="1:18" ht="15.75">
      <c r="A24" s="15"/>
      <c r="B24" s="614"/>
      <c r="C24" s="614"/>
      <c r="D24" s="614"/>
      <c r="E24" s="614"/>
      <c r="F24" s="614"/>
      <c r="G24" s="614"/>
      <c r="H24" s="614"/>
      <c r="I24" s="614"/>
      <c r="K24" s="219" t="s">
        <v>206</v>
      </c>
      <c r="L24" s="218"/>
      <c r="M24" s="219" t="s">
        <v>213</v>
      </c>
      <c r="N24" s="220"/>
      <c r="O24" s="366">
        <f t="shared" si="0"/>
        <v>7</v>
      </c>
      <c r="R24" s="415"/>
    </row>
    <row r="25" spans="1:18" ht="9.75" customHeight="1">
      <c r="A25" s="15"/>
      <c r="B25" s="141"/>
      <c r="C25" s="141"/>
      <c r="D25" s="141"/>
      <c r="E25" s="14"/>
      <c r="F25" s="14"/>
      <c r="G25" s="14"/>
      <c r="H25" s="14"/>
      <c r="I25" s="14"/>
      <c r="K25" s="219" t="s">
        <v>2</v>
      </c>
      <c r="L25" s="51"/>
      <c r="M25" s="219" t="s">
        <v>18</v>
      </c>
      <c r="N25" s="371"/>
      <c r="O25" s="366">
        <f t="shared" si="0"/>
        <v>19</v>
      </c>
      <c r="R25" s="415"/>
    </row>
    <row r="26" spans="1:18" ht="14.25" customHeight="1">
      <c r="A26" s="580" t="s">
        <v>108</v>
      </c>
      <c r="B26" s="583" t="s">
        <v>302</v>
      </c>
      <c r="C26" s="584"/>
      <c r="D26" s="584"/>
      <c r="E26" s="584"/>
      <c r="F26" s="706"/>
      <c r="G26" s="607" t="s">
        <v>109</v>
      </c>
      <c r="H26" s="708"/>
      <c r="I26" s="709"/>
      <c r="J26" s="16"/>
      <c r="K26" s="219" t="s">
        <v>237</v>
      </c>
      <c r="L26" s="51"/>
      <c r="M26" s="219" t="s">
        <v>19</v>
      </c>
      <c r="N26" s="371"/>
      <c r="O26" s="366">
        <f t="shared" si="0"/>
        <v>16</v>
      </c>
      <c r="R26" s="415"/>
    </row>
    <row r="27" spans="1:18" ht="9.75" customHeight="1">
      <c r="A27" s="581"/>
      <c r="B27" s="585"/>
      <c r="C27" s="586"/>
      <c r="D27" s="586"/>
      <c r="E27" s="586"/>
      <c r="F27" s="707"/>
      <c r="G27" s="692" t="s">
        <v>362</v>
      </c>
      <c r="H27" s="693"/>
      <c r="I27" s="694"/>
      <c r="J27" s="16"/>
      <c r="K27" s="166" t="str">
        <f>IF(OR(C12=""),"Ошибка !",VLOOKUP(C12,K2:N24,3))</f>
        <v>Ошибка !</v>
      </c>
      <c r="L27" s="372"/>
      <c r="M27" s="223">
        <f>LEN(K27)</f>
        <v>8</v>
      </c>
      <c r="N27" s="373"/>
      <c r="R27" s="415"/>
    </row>
    <row r="28" spans="1:18" ht="12.75">
      <c r="A28" s="581"/>
      <c r="B28" s="699" t="s">
        <v>303</v>
      </c>
      <c r="C28" s="700"/>
      <c r="D28" s="700"/>
      <c r="E28" s="700"/>
      <c r="F28" s="701"/>
      <c r="G28" s="695"/>
      <c r="H28" s="696"/>
      <c r="I28" s="697"/>
      <c r="J28" s="16"/>
      <c r="K28" s="224">
        <f>IF(ISERR(FIND(LEFT(K27,5),C12)),0,1)</f>
        <v>0</v>
      </c>
      <c r="L28" s="791"/>
      <c r="M28" s="792"/>
      <c r="N28" s="373"/>
      <c r="R28" s="415"/>
    </row>
    <row r="29" spans="1:18" ht="12.75" customHeight="1">
      <c r="A29" s="581"/>
      <c r="B29" s="699"/>
      <c r="C29" s="700"/>
      <c r="D29" s="700"/>
      <c r="E29" s="700"/>
      <c r="F29" s="701"/>
      <c r="G29" s="17" t="s">
        <v>110</v>
      </c>
      <c r="H29" s="705" t="s">
        <v>112</v>
      </c>
      <c r="I29" s="705" t="s">
        <v>113</v>
      </c>
      <c r="J29" s="16"/>
      <c r="K29" s="225" t="s">
        <v>179</v>
      </c>
      <c r="L29" s="225" t="s">
        <v>180</v>
      </c>
      <c r="R29" s="415"/>
    </row>
    <row r="30" spans="1:18" ht="12.75" customHeight="1">
      <c r="A30" s="581"/>
      <c r="B30" s="699"/>
      <c r="C30" s="700"/>
      <c r="D30" s="700"/>
      <c r="E30" s="700"/>
      <c r="F30" s="701"/>
      <c r="G30" s="374" t="s">
        <v>111</v>
      </c>
      <c r="H30" s="690"/>
      <c r="I30" s="690"/>
      <c r="J30" s="16"/>
      <c r="L30" s="375">
        <f>SUM(L33:L52)</f>
        <v>500</v>
      </c>
      <c r="M30" s="375">
        <f>SUM(M33:M52)</f>
        <v>0</v>
      </c>
      <c r="N30" s="116">
        <f>SUM(L30:M30)</f>
        <v>500</v>
      </c>
      <c r="R30" s="415"/>
    </row>
    <row r="31" spans="1:18" ht="0.75" customHeight="1">
      <c r="A31" s="581"/>
      <c r="B31" s="699"/>
      <c r="C31" s="700"/>
      <c r="D31" s="700"/>
      <c r="E31" s="700"/>
      <c r="F31" s="701"/>
      <c r="G31" s="18"/>
      <c r="H31" s="227"/>
      <c r="I31" s="227"/>
      <c r="J31" s="16"/>
      <c r="L31" s="376"/>
      <c r="M31" s="376"/>
      <c r="R31" s="415"/>
    </row>
    <row r="32" spans="1:18" ht="12.75" customHeight="1">
      <c r="A32" s="582"/>
      <c r="B32" s="702"/>
      <c r="C32" s="703"/>
      <c r="D32" s="703"/>
      <c r="E32" s="703"/>
      <c r="F32" s="704"/>
      <c r="G32" s="2">
        <v>0</v>
      </c>
      <c r="H32" s="19" t="s">
        <v>203</v>
      </c>
      <c r="I32" s="120" t="s">
        <v>21</v>
      </c>
      <c r="J32" s="16"/>
      <c r="R32" s="415"/>
    </row>
    <row r="33" spans="1:18" ht="13.5" customHeight="1">
      <c r="A33" s="725" t="s">
        <v>114</v>
      </c>
      <c r="B33" s="728" t="s">
        <v>428</v>
      </c>
      <c r="C33" s="680"/>
      <c r="D33" s="680"/>
      <c r="E33" s="680"/>
      <c r="F33" s="681"/>
      <c r="G33" s="689">
        <f>IF(B33="","",IF(AND(H33="",I33=""),0,IF(OR(H33="",I33=""),"","ОШИБКА!")))</f>
        <v>0</v>
      </c>
      <c r="H33" s="665"/>
      <c r="I33" s="665"/>
      <c r="J33" s="16"/>
      <c r="K33" s="225">
        <f>MAX(G33:I36)</f>
        <v>0</v>
      </c>
      <c r="L33" s="377">
        <v>100</v>
      </c>
      <c r="M33" s="378"/>
      <c r="R33" s="415"/>
    </row>
    <row r="34" spans="1:18" ht="13.5" customHeight="1">
      <c r="A34" s="726"/>
      <c r="B34" s="682"/>
      <c r="C34" s="683"/>
      <c r="D34" s="683"/>
      <c r="E34" s="683"/>
      <c r="F34" s="684"/>
      <c r="G34" s="690"/>
      <c r="H34" s="688"/>
      <c r="I34" s="688"/>
      <c r="J34" s="16"/>
      <c r="L34" s="228"/>
      <c r="M34" s="229"/>
      <c r="R34" s="415"/>
    </row>
    <row r="35" spans="1:18" ht="13.5" customHeight="1">
      <c r="A35" s="726"/>
      <c r="B35" s="682"/>
      <c r="C35" s="683"/>
      <c r="D35" s="683"/>
      <c r="E35" s="683"/>
      <c r="F35" s="684"/>
      <c r="G35" s="690"/>
      <c r="H35" s="688"/>
      <c r="I35" s="688"/>
      <c r="J35" s="16"/>
      <c r="L35" s="228"/>
      <c r="M35" s="229"/>
      <c r="R35" s="415"/>
    </row>
    <row r="36" spans="1:18" ht="13.5" customHeight="1">
      <c r="A36" s="727"/>
      <c r="B36" s="685"/>
      <c r="C36" s="686"/>
      <c r="D36" s="686"/>
      <c r="E36" s="686"/>
      <c r="F36" s="687"/>
      <c r="G36" s="691"/>
      <c r="H36" s="611"/>
      <c r="I36" s="611"/>
      <c r="J36" s="16"/>
      <c r="L36" s="228"/>
      <c r="M36" s="229"/>
      <c r="R36" s="415"/>
    </row>
    <row r="37" spans="1:18" ht="13.5" customHeight="1">
      <c r="A37" s="725" t="s">
        <v>115</v>
      </c>
      <c r="B37" s="679" t="s">
        <v>428</v>
      </c>
      <c r="C37" s="680"/>
      <c r="D37" s="680"/>
      <c r="E37" s="680"/>
      <c r="F37" s="681"/>
      <c r="G37" s="689">
        <f>IF(B37="","",IF(AND(H37="",I37=""),0,IF(OR(H37="",I37=""),"","ОШИБКА!")))</f>
        <v>0</v>
      </c>
      <c r="H37" s="665"/>
      <c r="I37" s="665"/>
      <c r="J37" s="16"/>
      <c r="K37" s="225">
        <f>MAX(G37:I40)</f>
        <v>0</v>
      </c>
      <c r="L37" s="377">
        <v>100</v>
      </c>
      <c r="M37" s="229"/>
      <c r="R37" s="415"/>
    </row>
    <row r="38" spans="1:18" ht="13.5" customHeight="1">
      <c r="A38" s="726"/>
      <c r="B38" s="682"/>
      <c r="C38" s="683"/>
      <c r="D38" s="683"/>
      <c r="E38" s="683"/>
      <c r="F38" s="684"/>
      <c r="G38" s="690"/>
      <c r="H38" s="688"/>
      <c r="I38" s="688"/>
      <c r="J38" s="16"/>
      <c r="L38" s="228"/>
      <c r="M38" s="229"/>
      <c r="R38" s="415"/>
    </row>
    <row r="39" spans="1:18" ht="13.5" customHeight="1">
      <c r="A39" s="726"/>
      <c r="B39" s="682"/>
      <c r="C39" s="683"/>
      <c r="D39" s="683"/>
      <c r="E39" s="683"/>
      <c r="F39" s="684"/>
      <c r="G39" s="690"/>
      <c r="H39" s="688"/>
      <c r="I39" s="688"/>
      <c r="J39" s="16"/>
      <c r="L39" s="228"/>
      <c r="M39" s="229"/>
      <c r="R39" s="415"/>
    </row>
    <row r="40" spans="1:18" ht="13.5" customHeight="1">
      <c r="A40" s="727"/>
      <c r="B40" s="685"/>
      <c r="C40" s="686"/>
      <c r="D40" s="686"/>
      <c r="E40" s="686"/>
      <c r="F40" s="687"/>
      <c r="G40" s="691"/>
      <c r="H40" s="611"/>
      <c r="I40" s="611"/>
      <c r="J40" s="16"/>
      <c r="L40" s="228"/>
      <c r="M40" s="229"/>
      <c r="R40" s="415"/>
    </row>
    <row r="41" spans="1:18" ht="13.5" customHeight="1">
      <c r="A41" s="725" t="s">
        <v>116</v>
      </c>
      <c r="B41" s="679" t="s">
        <v>428</v>
      </c>
      <c r="C41" s="680"/>
      <c r="D41" s="680"/>
      <c r="E41" s="680"/>
      <c r="F41" s="681"/>
      <c r="G41" s="689">
        <f>IF(B41="","",IF(AND(H41="",I41=""),0,IF(OR(H41="",I41=""),"","ОШИБКА!")))</f>
        <v>0</v>
      </c>
      <c r="H41" s="665"/>
      <c r="I41" s="665"/>
      <c r="J41" s="16"/>
      <c r="K41" s="225">
        <f>MAX(G41:I44)</f>
        <v>0</v>
      </c>
      <c r="L41" s="378">
        <v>100</v>
      </c>
      <c r="M41" s="229"/>
      <c r="R41" s="415"/>
    </row>
    <row r="42" spans="1:18" ht="13.5" customHeight="1">
      <c r="A42" s="726"/>
      <c r="B42" s="682"/>
      <c r="C42" s="683"/>
      <c r="D42" s="683"/>
      <c r="E42" s="683"/>
      <c r="F42" s="684"/>
      <c r="G42" s="690"/>
      <c r="H42" s="688"/>
      <c r="I42" s="688"/>
      <c r="J42" s="16"/>
      <c r="L42" s="229"/>
      <c r="M42" s="229"/>
      <c r="R42" s="415"/>
    </row>
    <row r="43" spans="1:18" ht="13.5" customHeight="1">
      <c r="A43" s="726"/>
      <c r="B43" s="682"/>
      <c r="C43" s="683"/>
      <c r="D43" s="683"/>
      <c r="E43" s="683"/>
      <c r="F43" s="684"/>
      <c r="G43" s="690"/>
      <c r="H43" s="688"/>
      <c r="I43" s="688"/>
      <c r="J43" s="16"/>
      <c r="L43" s="229"/>
      <c r="M43" s="229"/>
      <c r="R43" s="415"/>
    </row>
    <row r="44" spans="1:18" ht="13.5" customHeight="1">
      <c r="A44" s="727"/>
      <c r="B44" s="685"/>
      <c r="C44" s="686"/>
      <c r="D44" s="686"/>
      <c r="E44" s="686"/>
      <c r="F44" s="687"/>
      <c r="G44" s="691"/>
      <c r="H44" s="611"/>
      <c r="I44" s="611"/>
      <c r="J44" s="16"/>
      <c r="L44" s="379"/>
      <c r="M44" s="229"/>
      <c r="R44" s="415"/>
    </row>
    <row r="45" spans="1:18" ht="13.5" customHeight="1">
      <c r="A45" s="725" t="s">
        <v>117</v>
      </c>
      <c r="B45" s="679" t="s">
        <v>428</v>
      </c>
      <c r="C45" s="680"/>
      <c r="D45" s="680"/>
      <c r="E45" s="680"/>
      <c r="F45" s="681"/>
      <c r="G45" s="689">
        <f>IF(B45="","",IF(AND(H45="",I45=""),0,IF(OR(H45="",I45=""),"","ОШИБКА!")))</f>
        <v>0</v>
      </c>
      <c r="H45" s="665"/>
      <c r="I45" s="665"/>
      <c r="J45" s="16"/>
      <c r="K45" s="225">
        <f>MAX(G45:I48)</f>
        <v>0</v>
      </c>
      <c r="L45" s="228">
        <v>100</v>
      </c>
      <c r="M45" s="229"/>
      <c r="R45" s="415"/>
    </row>
    <row r="46" spans="1:18" ht="13.5" customHeight="1">
      <c r="A46" s="726"/>
      <c r="B46" s="682"/>
      <c r="C46" s="683"/>
      <c r="D46" s="683"/>
      <c r="E46" s="683"/>
      <c r="F46" s="684"/>
      <c r="G46" s="690"/>
      <c r="H46" s="688"/>
      <c r="I46" s="723"/>
      <c r="J46" s="16"/>
      <c r="L46" s="228"/>
      <c r="M46" s="229"/>
      <c r="R46" s="415"/>
    </row>
    <row r="47" spans="1:18" ht="13.5" customHeight="1">
      <c r="A47" s="726"/>
      <c r="B47" s="682"/>
      <c r="C47" s="683"/>
      <c r="D47" s="683"/>
      <c r="E47" s="683"/>
      <c r="F47" s="684"/>
      <c r="G47" s="690"/>
      <c r="H47" s="688"/>
      <c r="I47" s="723"/>
      <c r="J47" s="16"/>
      <c r="L47" s="228"/>
      <c r="M47" s="229"/>
      <c r="R47" s="415"/>
    </row>
    <row r="48" spans="1:18" ht="13.5" customHeight="1">
      <c r="A48" s="727"/>
      <c r="B48" s="685"/>
      <c r="C48" s="686"/>
      <c r="D48" s="686"/>
      <c r="E48" s="686"/>
      <c r="F48" s="687"/>
      <c r="G48" s="691"/>
      <c r="H48" s="611"/>
      <c r="I48" s="724"/>
      <c r="J48" s="16"/>
      <c r="L48" s="380"/>
      <c r="M48" s="229"/>
      <c r="R48" s="415"/>
    </row>
    <row r="49" spans="1:18" ht="13.5" customHeight="1">
      <c r="A49" s="725" t="s">
        <v>118</v>
      </c>
      <c r="B49" s="679" t="s">
        <v>428</v>
      </c>
      <c r="C49" s="680"/>
      <c r="D49" s="680"/>
      <c r="E49" s="680"/>
      <c r="F49" s="681"/>
      <c r="G49" s="689">
        <f>IF(B49="","",IF(AND(H49="",I49=""),0,IF(OR(H49="",I49=""),"","ОШИБКА!")))</f>
        <v>0</v>
      </c>
      <c r="H49" s="665"/>
      <c r="I49" s="665"/>
      <c r="J49" s="16"/>
      <c r="K49" s="225">
        <f>MAX(G49:I52)</f>
        <v>0</v>
      </c>
      <c r="L49" s="228">
        <v>100</v>
      </c>
      <c r="M49" s="229"/>
      <c r="R49" s="415"/>
    </row>
    <row r="50" spans="1:18" ht="13.5" customHeight="1">
      <c r="A50" s="726"/>
      <c r="B50" s="682"/>
      <c r="C50" s="683"/>
      <c r="D50" s="683"/>
      <c r="E50" s="683"/>
      <c r="F50" s="684"/>
      <c r="G50" s="690"/>
      <c r="H50" s="688"/>
      <c r="I50" s="723"/>
      <c r="J50" s="16"/>
      <c r="L50" s="228"/>
      <c r="M50" s="229"/>
      <c r="R50" s="415"/>
    </row>
    <row r="51" spans="1:18" ht="13.5" customHeight="1">
      <c r="A51" s="726"/>
      <c r="B51" s="682"/>
      <c r="C51" s="683"/>
      <c r="D51" s="683"/>
      <c r="E51" s="683"/>
      <c r="F51" s="684"/>
      <c r="G51" s="690"/>
      <c r="H51" s="688"/>
      <c r="I51" s="723"/>
      <c r="J51" s="16"/>
      <c r="L51" s="228"/>
      <c r="M51" s="229"/>
      <c r="R51" s="415"/>
    </row>
    <row r="52" spans="1:18" ht="13.5" customHeight="1">
      <c r="A52" s="727"/>
      <c r="B52" s="685"/>
      <c r="C52" s="686"/>
      <c r="D52" s="686"/>
      <c r="E52" s="686"/>
      <c r="F52" s="687"/>
      <c r="G52" s="691"/>
      <c r="H52" s="611"/>
      <c r="I52" s="724"/>
      <c r="J52" s="16"/>
      <c r="L52" s="380"/>
      <c r="M52" s="379"/>
      <c r="R52" s="415"/>
    </row>
    <row r="53" spans="1:18" ht="34.5" customHeight="1">
      <c r="A53" s="133" t="s">
        <v>115</v>
      </c>
      <c r="B53" s="771" t="s">
        <v>159</v>
      </c>
      <c r="C53" s="771"/>
      <c r="D53" s="771"/>
      <c r="E53" s="771"/>
      <c r="F53" s="771"/>
      <c r="G53" s="771"/>
      <c r="H53" s="771"/>
      <c r="I53" s="771"/>
      <c r="R53" s="415"/>
    </row>
    <row r="54" spans="1:18" ht="15" customHeight="1">
      <c r="A54" s="112" t="s">
        <v>155</v>
      </c>
      <c r="B54" s="614" t="s">
        <v>156</v>
      </c>
      <c r="C54" s="614"/>
      <c r="D54" s="614"/>
      <c r="E54" s="614"/>
      <c r="F54" s="614"/>
      <c r="G54" s="614"/>
      <c r="H54" s="614"/>
      <c r="I54" s="614"/>
      <c r="R54" s="415"/>
    </row>
    <row r="55" spans="1:18" ht="15">
      <c r="A55" s="84"/>
      <c r="B55" s="614"/>
      <c r="C55" s="614"/>
      <c r="D55" s="614"/>
      <c r="E55" s="614"/>
      <c r="F55" s="614"/>
      <c r="G55" s="614"/>
      <c r="H55" s="614"/>
      <c r="I55" s="614"/>
      <c r="L55" s="232"/>
      <c r="M55" s="233"/>
      <c r="R55" s="415"/>
    </row>
    <row r="56" spans="1:18" ht="15" customHeight="1">
      <c r="A56" s="112" t="s">
        <v>155</v>
      </c>
      <c r="B56" s="614" t="s">
        <v>202</v>
      </c>
      <c r="C56" s="614"/>
      <c r="D56" s="614"/>
      <c r="E56" s="614"/>
      <c r="F56" s="614"/>
      <c r="G56" s="614"/>
      <c r="H56" s="614"/>
      <c r="I56" s="614"/>
      <c r="L56" s="234" t="s">
        <v>180</v>
      </c>
      <c r="M56" s="235"/>
      <c r="R56" s="415"/>
    </row>
    <row r="57" spans="1:18" ht="15">
      <c r="A57" s="84"/>
      <c r="B57" s="614"/>
      <c r="C57" s="614"/>
      <c r="D57" s="614"/>
      <c r="E57" s="614"/>
      <c r="F57" s="614"/>
      <c r="G57" s="614"/>
      <c r="H57" s="614"/>
      <c r="I57" s="614"/>
      <c r="L57" s="234"/>
      <c r="M57" s="235"/>
      <c r="R57" s="415"/>
    </row>
    <row r="58" spans="1:18" ht="15">
      <c r="A58" s="84"/>
      <c r="B58" s="614" t="s">
        <v>262</v>
      </c>
      <c r="C58" s="614"/>
      <c r="D58" s="614"/>
      <c r="E58" s="614"/>
      <c r="F58" s="614"/>
      <c r="G58" s="614"/>
      <c r="H58" s="614"/>
      <c r="I58" s="614"/>
      <c r="L58" s="236"/>
      <c r="M58" s="236" t="s">
        <v>181</v>
      </c>
      <c r="N58" s="225"/>
      <c r="R58" s="415"/>
    </row>
    <row r="59" spans="1:18" ht="15">
      <c r="A59" s="84"/>
      <c r="B59" s="614"/>
      <c r="C59" s="614"/>
      <c r="D59" s="614"/>
      <c r="E59" s="614"/>
      <c r="F59" s="614"/>
      <c r="G59" s="614"/>
      <c r="H59" s="614"/>
      <c r="I59" s="614"/>
      <c r="L59" s="165">
        <f>SUM(L73:L197)</f>
        <v>2200</v>
      </c>
      <c r="M59" s="381">
        <f>SUM(M73:M197)</f>
        <v>1550</v>
      </c>
      <c r="N59" s="237">
        <f>SUM(L59:M59)</f>
        <v>3750</v>
      </c>
      <c r="R59" s="415"/>
    </row>
    <row r="60" spans="1:18" ht="15">
      <c r="A60" s="134"/>
      <c r="B60" s="142"/>
      <c r="C60" s="142"/>
      <c r="D60" s="142"/>
      <c r="E60" s="68"/>
      <c r="F60" s="68"/>
      <c r="G60" s="68"/>
      <c r="H60" s="68"/>
      <c r="I60" s="68"/>
      <c r="R60" s="415"/>
    </row>
    <row r="61" spans="1:18" s="20" customFormat="1" ht="14.25" customHeight="1">
      <c r="A61" s="580" t="s">
        <v>177</v>
      </c>
      <c r="B61" s="583" t="s">
        <v>119</v>
      </c>
      <c r="C61" s="584"/>
      <c r="D61" s="706"/>
      <c r="E61" s="607" t="s">
        <v>120</v>
      </c>
      <c r="F61" s="608"/>
      <c r="G61" s="608"/>
      <c r="H61" s="608"/>
      <c r="I61" s="609"/>
      <c r="K61" s="225"/>
      <c r="R61" s="417"/>
    </row>
    <row r="62" spans="1:18" s="20" customFormat="1" ht="12.75" customHeight="1">
      <c r="A62" s="581"/>
      <c r="B62" s="585"/>
      <c r="C62" s="586"/>
      <c r="D62" s="707"/>
      <c r="E62" s="557" t="s">
        <v>121</v>
      </c>
      <c r="F62" s="558"/>
      <c r="G62" s="558"/>
      <c r="H62" s="558"/>
      <c r="I62" s="598"/>
      <c r="K62" s="225"/>
      <c r="O62" s="53" t="s">
        <v>263</v>
      </c>
      <c r="P62" s="53"/>
      <c r="R62" s="417"/>
    </row>
    <row r="63" spans="1:18" s="20" customFormat="1" ht="12.75" customHeight="1">
      <c r="A63" s="582"/>
      <c r="B63" s="587"/>
      <c r="C63" s="588"/>
      <c r="D63" s="732"/>
      <c r="E63" s="19" t="s">
        <v>304</v>
      </c>
      <c r="F63" s="382" t="s">
        <v>305</v>
      </c>
      <c r="G63" s="19" t="s">
        <v>347</v>
      </c>
      <c r="H63" s="19" t="s">
        <v>368</v>
      </c>
      <c r="I63" s="19" t="s">
        <v>348</v>
      </c>
      <c r="K63" s="225"/>
      <c r="L63" s="219"/>
      <c r="M63" s="220"/>
      <c r="N63" s="225"/>
      <c r="R63" s="417"/>
    </row>
    <row r="64" spans="1:18" ht="17.25" customHeight="1">
      <c r="A64" s="741" t="s">
        <v>122</v>
      </c>
      <c r="B64" s="712" t="s">
        <v>123</v>
      </c>
      <c r="C64" s="713"/>
      <c r="D64" s="713"/>
      <c r="E64" s="713"/>
      <c r="F64" s="713"/>
      <c r="G64" s="713"/>
      <c r="H64" s="713"/>
      <c r="I64" s="714"/>
      <c r="L64" s="219"/>
      <c r="M64" s="220"/>
      <c r="R64" s="415"/>
    </row>
    <row r="65" spans="1:18" ht="12.75">
      <c r="A65" s="742"/>
      <c r="B65" s="715"/>
      <c r="C65" s="716"/>
      <c r="D65" s="716"/>
      <c r="E65" s="716"/>
      <c r="F65" s="716"/>
      <c r="G65" s="716"/>
      <c r="H65" s="716"/>
      <c r="I65" s="717"/>
      <c r="L65" s="219"/>
      <c r="M65" s="220"/>
      <c r="R65" s="415"/>
    </row>
    <row r="66" spans="1:18" ht="12.75" customHeight="1">
      <c r="A66" s="544" t="s">
        <v>124</v>
      </c>
      <c r="B66" s="547" t="s">
        <v>306</v>
      </c>
      <c r="C66" s="746"/>
      <c r="D66" s="548"/>
      <c r="E66" s="718" t="s">
        <v>307</v>
      </c>
      <c r="F66" s="718" t="s">
        <v>397</v>
      </c>
      <c r="G66" s="31" t="s">
        <v>308</v>
      </c>
      <c r="H66" s="22" t="s">
        <v>126</v>
      </c>
      <c r="I66" s="26" t="s">
        <v>309</v>
      </c>
      <c r="L66" s="219"/>
      <c r="M66" s="220"/>
      <c r="O66" s="693"/>
      <c r="R66" s="415"/>
    </row>
    <row r="67" spans="1:18" ht="12.75" customHeight="1">
      <c r="A67" s="545"/>
      <c r="B67" s="549"/>
      <c r="C67" s="614"/>
      <c r="D67" s="550"/>
      <c r="E67" s="719"/>
      <c r="F67" s="719"/>
      <c r="G67" s="25" t="s">
        <v>125</v>
      </c>
      <c r="H67" s="23" t="s">
        <v>125</v>
      </c>
      <c r="I67" s="24" t="s">
        <v>310</v>
      </c>
      <c r="L67" s="219"/>
      <c r="M67" s="220"/>
      <c r="O67" s="693"/>
      <c r="R67" s="415"/>
    </row>
    <row r="68" spans="1:18" ht="12.75" customHeight="1">
      <c r="A68" s="545"/>
      <c r="B68" s="549"/>
      <c r="C68" s="614"/>
      <c r="D68" s="550"/>
      <c r="E68" s="719"/>
      <c r="F68" s="719"/>
      <c r="G68" s="64"/>
      <c r="H68" s="65"/>
      <c r="I68" s="24"/>
      <c r="L68" s="219"/>
      <c r="M68" s="220"/>
      <c r="O68" s="693"/>
      <c r="R68" s="415"/>
    </row>
    <row r="69" spans="1:18" ht="6" customHeight="1" hidden="1">
      <c r="A69" s="545"/>
      <c r="B69" s="549"/>
      <c r="C69" s="614"/>
      <c r="D69" s="550"/>
      <c r="E69" s="719"/>
      <c r="F69" s="60"/>
      <c r="G69" s="73"/>
      <c r="H69" s="74"/>
      <c r="I69" s="24"/>
      <c r="L69" s="219"/>
      <c r="M69" s="220"/>
      <c r="O69" s="693"/>
      <c r="R69" s="415"/>
    </row>
    <row r="70" spans="1:18" ht="12.75" customHeight="1">
      <c r="A70" s="545"/>
      <c r="B70" s="549"/>
      <c r="C70" s="614"/>
      <c r="D70" s="550"/>
      <c r="E70" s="719"/>
      <c r="F70" s="67" t="s">
        <v>194</v>
      </c>
      <c r="G70" s="69" t="s">
        <v>346</v>
      </c>
      <c r="H70" s="67" t="s">
        <v>23</v>
      </c>
      <c r="I70" s="70" t="s">
        <v>344</v>
      </c>
      <c r="L70" s="219"/>
      <c r="M70" s="220"/>
      <c r="O70" s="693"/>
      <c r="R70" s="415"/>
    </row>
    <row r="71" spans="1:18" ht="12.75" customHeight="1">
      <c r="A71" s="545"/>
      <c r="B71" s="549"/>
      <c r="C71" s="614"/>
      <c r="D71" s="550"/>
      <c r="E71" s="719"/>
      <c r="F71" s="67" t="s">
        <v>193</v>
      </c>
      <c r="G71" s="69" t="s">
        <v>311</v>
      </c>
      <c r="H71" s="67" t="s">
        <v>22</v>
      </c>
      <c r="I71" s="70" t="s">
        <v>345</v>
      </c>
      <c r="L71" s="219"/>
      <c r="M71" s="220"/>
      <c r="O71" s="693"/>
      <c r="R71" s="415"/>
    </row>
    <row r="72" spans="1:18" ht="12.75" customHeight="1">
      <c r="A72" s="545"/>
      <c r="B72" s="549"/>
      <c r="C72" s="614"/>
      <c r="D72" s="550"/>
      <c r="E72" s="719"/>
      <c r="F72" s="67" t="s">
        <v>24</v>
      </c>
      <c r="G72" s="69" t="s">
        <v>312</v>
      </c>
      <c r="H72" s="67" t="s">
        <v>367</v>
      </c>
      <c r="I72" s="70" t="s">
        <v>349</v>
      </c>
      <c r="L72" s="224"/>
      <c r="M72" s="240"/>
      <c r="O72" s="693"/>
      <c r="R72" s="415"/>
    </row>
    <row r="73" spans="1:18" ht="24">
      <c r="A73" s="545"/>
      <c r="B73" s="747" t="s">
        <v>381</v>
      </c>
      <c r="C73" s="748"/>
      <c r="D73" s="749"/>
      <c r="E73" s="719"/>
      <c r="F73" s="60"/>
      <c r="G73" s="71"/>
      <c r="H73" s="67" t="s">
        <v>366</v>
      </c>
      <c r="I73" s="70"/>
      <c r="L73" s="234"/>
      <c r="M73" s="235"/>
      <c r="O73" s="693"/>
      <c r="R73" s="415"/>
    </row>
    <row r="74" spans="1:18" ht="4.5" customHeight="1">
      <c r="A74" s="545"/>
      <c r="B74" s="750"/>
      <c r="C74" s="748"/>
      <c r="D74" s="749"/>
      <c r="E74" s="72"/>
      <c r="F74" s="72"/>
      <c r="G74" s="121"/>
      <c r="H74" s="72"/>
      <c r="I74" s="70"/>
      <c r="L74" s="241"/>
      <c r="M74" s="242"/>
      <c r="O74" s="693"/>
      <c r="R74" s="415"/>
    </row>
    <row r="75" spans="1:18" ht="12.75">
      <c r="A75" s="545"/>
      <c r="B75" s="750"/>
      <c r="C75" s="748"/>
      <c r="D75" s="749"/>
      <c r="E75" s="612">
        <f>IF(AND(F75="",G75="",H75="",I75=""),IF($D$9="","",0),"")</f>
      </c>
      <c r="F75" s="721"/>
      <c r="G75" s="721"/>
      <c r="H75" s="721"/>
      <c r="I75" s="721"/>
      <c r="K75" s="225">
        <f>SUM(F75:I76)</f>
        <v>0</v>
      </c>
      <c r="L75" s="241">
        <v>220</v>
      </c>
      <c r="M75" s="242"/>
      <c r="O75" s="693"/>
      <c r="R75" s="415"/>
    </row>
    <row r="76" spans="1:18" ht="10.5" customHeight="1">
      <c r="A76" s="546"/>
      <c r="B76" s="751"/>
      <c r="C76" s="752"/>
      <c r="D76" s="753"/>
      <c r="E76" s="613"/>
      <c r="F76" s="722"/>
      <c r="G76" s="722"/>
      <c r="H76" s="722"/>
      <c r="I76" s="722"/>
      <c r="L76" s="241"/>
      <c r="M76" s="242"/>
      <c r="O76" s="693"/>
      <c r="R76" s="415"/>
    </row>
    <row r="77" spans="1:18" ht="12.75" customHeight="1">
      <c r="A77" s="544" t="s">
        <v>127</v>
      </c>
      <c r="B77" s="547" t="s">
        <v>420</v>
      </c>
      <c r="C77" s="746"/>
      <c r="D77" s="548"/>
      <c r="E77" s="718" t="s">
        <v>379</v>
      </c>
      <c r="F77" s="718" t="s">
        <v>397</v>
      </c>
      <c r="G77" s="31" t="s">
        <v>308</v>
      </c>
      <c r="H77" s="22" t="s">
        <v>126</v>
      </c>
      <c r="I77" s="22" t="s">
        <v>128</v>
      </c>
      <c r="L77" s="241"/>
      <c r="M77" s="242"/>
      <c r="O77" s="556"/>
      <c r="R77" s="415"/>
    </row>
    <row r="78" spans="1:18" ht="12.75" customHeight="1">
      <c r="A78" s="545"/>
      <c r="B78" s="549"/>
      <c r="C78" s="614"/>
      <c r="D78" s="550"/>
      <c r="E78" s="719"/>
      <c r="F78" s="719"/>
      <c r="G78" s="25" t="s">
        <v>125</v>
      </c>
      <c r="H78" s="23" t="s">
        <v>125</v>
      </c>
      <c r="I78" s="23" t="s">
        <v>125</v>
      </c>
      <c r="L78" s="241"/>
      <c r="M78" s="242"/>
      <c r="O78" s="556"/>
      <c r="R78" s="415"/>
    </row>
    <row r="79" spans="1:18" ht="6.75" customHeight="1">
      <c r="A79" s="545"/>
      <c r="B79" s="549"/>
      <c r="C79" s="614"/>
      <c r="D79" s="550"/>
      <c r="E79" s="719"/>
      <c r="F79" s="60"/>
      <c r="G79" s="23"/>
      <c r="H79" s="25"/>
      <c r="I79" s="23"/>
      <c r="L79" s="241"/>
      <c r="M79" s="242"/>
      <c r="O79" s="556"/>
      <c r="R79" s="415"/>
    </row>
    <row r="80" spans="1:18" ht="12.75" customHeight="1">
      <c r="A80" s="545"/>
      <c r="B80" s="549"/>
      <c r="C80" s="614"/>
      <c r="D80" s="550"/>
      <c r="E80" s="719"/>
      <c r="F80" s="75" t="s">
        <v>370</v>
      </c>
      <c r="G80" s="67" t="s">
        <v>372</v>
      </c>
      <c r="H80" s="69" t="s">
        <v>374</v>
      </c>
      <c r="I80" s="67" t="s">
        <v>376</v>
      </c>
      <c r="L80" s="241"/>
      <c r="M80" s="242"/>
      <c r="O80" s="556"/>
      <c r="R80" s="415"/>
    </row>
    <row r="81" spans="1:18" ht="12.75" customHeight="1">
      <c r="A81" s="545"/>
      <c r="B81" s="549"/>
      <c r="C81" s="614"/>
      <c r="D81" s="550"/>
      <c r="E81" s="719"/>
      <c r="F81" s="75" t="s">
        <v>371</v>
      </c>
      <c r="G81" s="67" t="s">
        <v>373</v>
      </c>
      <c r="H81" s="69" t="s">
        <v>375</v>
      </c>
      <c r="I81" s="67" t="s">
        <v>377</v>
      </c>
      <c r="L81" s="241"/>
      <c r="M81" s="242"/>
      <c r="O81" s="556"/>
      <c r="R81" s="415"/>
    </row>
    <row r="82" spans="1:18" ht="12.75" customHeight="1">
      <c r="A82" s="545"/>
      <c r="B82" s="549"/>
      <c r="C82" s="614"/>
      <c r="D82" s="550"/>
      <c r="E82" s="719"/>
      <c r="F82" s="75" t="s">
        <v>24</v>
      </c>
      <c r="G82" s="67" t="s">
        <v>312</v>
      </c>
      <c r="H82" s="69" t="s">
        <v>378</v>
      </c>
      <c r="I82" s="67" t="s">
        <v>349</v>
      </c>
      <c r="L82" s="241"/>
      <c r="M82" s="242"/>
      <c r="O82" s="556"/>
      <c r="R82" s="415"/>
    </row>
    <row r="83" spans="1:18" ht="17.25" customHeight="1">
      <c r="A83" s="545"/>
      <c r="B83" s="549"/>
      <c r="C83" s="614"/>
      <c r="D83" s="550"/>
      <c r="E83" s="719"/>
      <c r="F83" s="60"/>
      <c r="G83" s="67"/>
      <c r="H83" s="67" t="s">
        <v>518</v>
      </c>
      <c r="I83" s="77"/>
      <c r="L83" s="241"/>
      <c r="M83" s="242"/>
      <c r="O83" s="556"/>
      <c r="R83" s="415"/>
    </row>
    <row r="84" spans="1:18" ht="12.75">
      <c r="A84" s="545"/>
      <c r="B84" s="764"/>
      <c r="C84" s="762"/>
      <c r="D84" s="763"/>
      <c r="E84" s="612">
        <f>IF(AND(F84="",G84="",H84="",I84=""),IF($D$9="","",0),"")</f>
      </c>
      <c r="F84" s="721"/>
      <c r="G84" s="721"/>
      <c r="H84" s="721"/>
      <c r="I84" s="721"/>
      <c r="K84" s="225">
        <f>SUM(F84:I85)</f>
        <v>0</v>
      </c>
      <c r="L84" s="241">
        <v>220</v>
      </c>
      <c r="M84" s="242"/>
      <c r="O84" s="556"/>
      <c r="R84" s="415"/>
    </row>
    <row r="85" spans="1:18" ht="10.5" customHeight="1">
      <c r="A85" s="546"/>
      <c r="B85" s="765"/>
      <c r="C85" s="766"/>
      <c r="D85" s="767"/>
      <c r="E85" s="613"/>
      <c r="F85" s="722"/>
      <c r="G85" s="722"/>
      <c r="H85" s="722"/>
      <c r="I85" s="722"/>
      <c r="L85" s="241"/>
      <c r="M85" s="242"/>
      <c r="O85" s="556"/>
      <c r="R85" s="415"/>
    </row>
    <row r="86" spans="1:18" ht="12.75" customHeight="1">
      <c r="A86" s="544" t="s">
        <v>129</v>
      </c>
      <c r="B86" s="547" t="s">
        <v>313</v>
      </c>
      <c r="C86" s="746"/>
      <c r="D86" s="548"/>
      <c r="E86" s="718" t="s">
        <v>425</v>
      </c>
      <c r="F86" s="718" t="s">
        <v>397</v>
      </c>
      <c r="G86" s="31" t="s">
        <v>308</v>
      </c>
      <c r="H86" s="22" t="s">
        <v>126</v>
      </c>
      <c r="I86" s="22" t="s">
        <v>128</v>
      </c>
      <c r="L86" s="241"/>
      <c r="M86" s="242"/>
      <c r="O86" s="556"/>
      <c r="R86" s="415"/>
    </row>
    <row r="87" spans="1:18" ht="12.75" customHeight="1">
      <c r="A87" s="545"/>
      <c r="B87" s="549"/>
      <c r="C87" s="614"/>
      <c r="D87" s="550"/>
      <c r="E87" s="719"/>
      <c r="F87" s="719"/>
      <c r="G87" s="25" t="s">
        <v>125</v>
      </c>
      <c r="H87" s="23" t="s">
        <v>125</v>
      </c>
      <c r="I87" s="23" t="s">
        <v>125</v>
      </c>
      <c r="L87" s="241"/>
      <c r="M87" s="242"/>
      <c r="O87" s="556"/>
      <c r="R87" s="415"/>
    </row>
    <row r="88" spans="1:18" ht="6.75" customHeight="1">
      <c r="A88" s="545"/>
      <c r="B88" s="549"/>
      <c r="C88" s="614"/>
      <c r="D88" s="550"/>
      <c r="E88" s="719"/>
      <c r="F88" s="60"/>
      <c r="G88" s="23"/>
      <c r="H88" s="25"/>
      <c r="I88" s="23"/>
      <c r="L88" s="241"/>
      <c r="M88" s="242"/>
      <c r="O88" s="556"/>
      <c r="R88" s="415"/>
    </row>
    <row r="89" spans="1:18" ht="12.75" customHeight="1">
      <c r="A89" s="545"/>
      <c r="B89" s="549"/>
      <c r="C89" s="614"/>
      <c r="D89" s="550"/>
      <c r="E89" s="719"/>
      <c r="F89" s="75" t="s">
        <v>25</v>
      </c>
      <c r="G89" s="67" t="s">
        <v>350</v>
      </c>
      <c r="H89" s="69" t="s">
        <v>189</v>
      </c>
      <c r="I89" s="67" t="s">
        <v>351</v>
      </c>
      <c r="L89" s="241"/>
      <c r="M89" s="242"/>
      <c r="O89" s="556"/>
      <c r="R89" s="415"/>
    </row>
    <row r="90" spans="1:18" ht="12.75" customHeight="1">
      <c r="A90" s="545"/>
      <c r="B90" s="549"/>
      <c r="C90" s="614"/>
      <c r="D90" s="550"/>
      <c r="E90" s="719"/>
      <c r="F90" s="75" t="s">
        <v>0</v>
      </c>
      <c r="G90" s="67" t="s">
        <v>314</v>
      </c>
      <c r="H90" s="69" t="s">
        <v>190</v>
      </c>
      <c r="I90" s="67" t="s">
        <v>352</v>
      </c>
      <c r="L90" s="241"/>
      <c r="M90" s="242"/>
      <c r="O90" s="556"/>
      <c r="R90" s="415"/>
    </row>
    <row r="91" spans="1:18" ht="12.75" customHeight="1">
      <c r="A91" s="545"/>
      <c r="B91" s="549"/>
      <c r="C91" s="614"/>
      <c r="D91" s="550"/>
      <c r="E91" s="719"/>
      <c r="F91" s="75" t="s">
        <v>24</v>
      </c>
      <c r="G91" s="67" t="s">
        <v>312</v>
      </c>
      <c r="H91" s="69" t="s">
        <v>369</v>
      </c>
      <c r="I91" s="67" t="s">
        <v>349</v>
      </c>
      <c r="L91" s="241"/>
      <c r="M91" s="242"/>
      <c r="O91" s="556"/>
      <c r="R91" s="415"/>
    </row>
    <row r="92" spans="1:18" ht="24">
      <c r="A92" s="545"/>
      <c r="B92" s="549"/>
      <c r="C92" s="614"/>
      <c r="D92" s="550"/>
      <c r="E92" s="719"/>
      <c r="F92" s="60"/>
      <c r="G92" s="67"/>
      <c r="H92" s="67" t="s">
        <v>366</v>
      </c>
      <c r="I92" s="740"/>
      <c r="L92" s="241"/>
      <c r="M92" s="242"/>
      <c r="O92" s="556"/>
      <c r="R92" s="415"/>
    </row>
    <row r="93" spans="1:18" ht="69.75" customHeight="1">
      <c r="A93" s="545"/>
      <c r="B93" s="747" t="s">
        <v>426</v>
      </c>
      <c r="C93" s="762"/>
      <c r="D93" s="763"/>
      <c r="E93" s="720"/>
      <c r="F93" s="383"/>
      <c r="G93" s="76"/>
      <c r="H93" s="82"/>
      <c r="I93" s="772"/>
      <c r="L93" s="241"/>
      <c r="M93" s="242"/>
      <c r="O93" s="556"/>
      <c r="R93" s="415"/>
    </row>
    <row r="94" spans="1:18" ht="12.75">
      <c r="A94" s="545"/>
      <c r="B94" s="764"/>
      <c r="C94" s="762"/>
      <c r="D94" s="763"/>
      <c r="E94" s="612">
        <f>IF(AND(F94="",G94="",H94="",I94=""),IF($D$9="","",0),"")</f>
      </c>
      <c r="F94" s="721"/>
      <c r="G94" s="721"/>
      <c r="H94" s="721"/>
      <c r="I94" s="721"/>
      <c r="K94" s="225">
        <f>SUM(F94:I95)</f>
        <v>0</v>
      </c>
      <c r="L94" s="241">
        <v>220</v>
      </c>
      <c r="M94" s="242"/>
      <c r="O94" s="556"/>
      <c r="R94" s="415"/>
    </row>
    <row r="95" spans="1:18" ht="10.5" customHeight="1">
      <c r="A95" s="546"/>
      <c r="B95" s="765"/>
      <c r="C95" s="766"/>
      <c r="D95" s="767"/>
      <c r="E95" s="613"/>
      <c r="F95" s="722"/>
      <c r="G95" s="722"/>
      <c r="H95" s="722"/>
      <c r="I95" s="722"/>
      <c r="L95" s="241"/>
      <c r="M95" s="242"/>
      <c r="O95" s="556"/>
      <c r="R95" s="415"/>
    </row>
    <row r="96" spans="1:18" ht="12.75" customHeight="1">
      <c r="A96" s="544" t="s">
        <v>130</v>
      </c>
      <c r="B96" s="547" t="s">
        <v>382</v>
      </c>
      <c r="C96" s="746"/>
      <c r="D96" s="548"/>
      <c r="E96" s="718" t="s">
        <v>307</v>
      </c>
      <c r="F96" s="718" t="s">
        <v>397</v>
      </c>
      <c r="G96" s="31" t="s">
        <v>308</v>
      </c>
      <c r="H96" s="22" t="s">
        <v>126</v>
      </c>
      <c r="I96" s="26" t="s">
        <v>309</v>
      </c>
      <c r="L96" s="219"/>
      <c r="M96" s="220"/>
      <c r="O96" s="693"/>
      <c r="R96" s="415"/>
    </row>
    <row r="97" spans="1:18" ht="12.75" customHeight="1">
      <c r="A97" s="545"/>
      <c r="B97" s="549"/>
      <c r="C97" s="614"/>
      <c r="D97" s="550"/>
      <c r="E97" s="719"/>
      <c r="F97" s="719"/>
      <c r="G97" s="25" t="s">
        <v>125</v>
      </c>
      <c r="H97" s="23" t="s">
        <v>125</v>
      </c>
      <c r="I97" s="24" t="s">
        <v>310</v>
      </c>
      <c r="L97" s="219"/>
      <c r="M97" s="220"/>
      <c r="O97" s="693"/>
      <c r="R97" s="415"/>
    </row>
    <row r="98" spans="1:18" ht="12.75">
      <c r="A98" s="545"/>
      <c r="B98" s="549"/>
      <c r="C98" s="614"/>
      <c r="D98" s="550"/>
      <c r="E98" s="719"/>
      <c r="F98" s="719"/>
      <c r="G98" s="64"/>
      <c r="H98" s="65"/>
      <c r="I98" s="24"/>
      <c r="L98" s="219"/>
      <c r="M98" s="220"/>
      <c r="O98" s="693"/>
      <c r="R98" s="415"/>
    </row>
    <row r="99" spans="1:18" ht="12.75" customHeight="1">
      <c r="A99" s="545"/>
      <c r="B99" s="549"/>
      <c r="C99" s="614"/>
      <c r="D99" s="550"/>
      <c r="E99" s="719"/>
      <c r="F99" s="67" t="s">
        <v>385</v>
      </c>
      <c r="G99" s="69" t="s">
        <v>387</v>
      </c>
      <c r="H99" s="67" t="s">
        <v>390</v>
      </c>
      <c r="I99" s="70" t="s">
        <v>391</v>
      </c>
      <c r="L99" s="219"/>
      <c r="M99" s="220"/>
      <c r="O99" s="693"/>
      <c r="R99" s="415"/>
    </row>
    <row r="100" spans="1:18" ht="12.75" customHeight="1">
      <c r="A100" s="545"/>
      <c r="B100" s="549"/>
      <c r="C100" s="614"/>
      <c r="D100" s="550"/>
      <c r="E100" s="719"/>
      <c r="F100" s="67" t="s">
        <v>386</v>
      </c>
      <c r="G100" s="69" t="s">
        <v>388</v>
      </c>
      <c r="H100" s="67" t="s">
        <v>389</v>
      </c>
      <c r="I100" s="70" t="s">
        <v>392</v>
      </c>
      <c r="L100" s="219"/>
      <c r="M100" s="220"/>
      <c r="O100" s="693"/>
      <c r="R100" s="415"/>
    </row>
    <row r="101" spans="1:18" ht="12.75" customHeight="1">
      <c r="A101" s="545"/>
      <c r="B101" s="747" t="s">
        <v>383</v>
      </c>
      <c r="C101" s="773"/>
      <c r="D101" s="774"/>
      <c r="E101" s="719"/>
      <c r="F101" s="740" t="s">
        <v>384</v>
      </c>
      <c r="G101" s="740" t="s">
        <v>312</v>
      </c>
      <c r="H101" s="67" t="s">
        <v>394</v>
      </c>
      <c r="I101" s="740" t="s">
        <v>393</v>
      </c>
      <c r="L101" s="224"/>
      <c r="M101" s="240"/>
      <c r="O101" s="693"/>
      <c r="R101" s="415"/>
    </row>
    <row r="102" spans="1:18" ht="24" customHeight="1">
      <c r="A102" s="545"/>
      <c r="B102" s="747"/>
      <c r="C102" s="773"/>
      <c r="D102" s="774"/>
      <c r="E102" s="719"/>
      <c r="F102" s="740"/>
      <c r="G102" s="740"/>
      <c r="H102" s="67" t="s">
        <v>395</v>
      </c>
      <c r="I102" s="740"/>
      <c r="L102" s="234"/>
      <c r="M102" s="235"/>
      <c r="O102" s="693"/>
      <c r="R102" s="415"/>
    </row>
    <row r="103" spans="1:18" ht="4.5" customHeight="1">
      <c r="A103" s="545"/>
      <c r="B103" s="747"/>
      <c r="C103" s="773"/>
      <c r="D103" s="774"/>
      <c r="E103" s="72"/>
      <c r="F103" s="72"/>
      <c r="G103" s="121"/>
      <c r="H103" s="72"/>
      <c r="I103" s="70"/>
      <c r="L103" s="241"/>
      <c r="M103" s="242"/>
      <c r="O103" s="693"/>
      <c r="R103" s="415"/>
    </row>
    <row r="104" spans="1:18" ht="12.75" customHeight="1">
      <c r="A104" s="545"/>
      <c r="B104" s="747"/>
      <c r="C104" s="773"/>
      <c r="D104" s="774"/>
      <c r="E104" s="612">
        <f>IF(AND(F104="",G104="",H104="",I104=""),IF($D$9="","",0),"")</f>
      </c>
      <c r="F104" s="721"/>
      <c r="G104" s="721"/>
      <c r="H104" s="721"/>
      <c r="I104" s="721"/>
      <c r="K104" s="225">
        <f>SUM(F104:I105)</f>
        <v>0</v>
      </c>
      <c r="L104" s="241">
        <v>220</v>
      </c>
      <c r="M104" s="242"/>
      <c r="O104" s="693"/>
      <c r="R104" s="415"/>
    </row>
    <row r="105" spans="1:18" ht="15" customHeight="1">
      <c r="A105" s="546"/>
      <c r="B105" s="775"/>
      <c r="C105" s="776"/>
      <c r="D105" s="777"/>
      <c r="E105" s="613"/>
      <c r="F105" s="722"/>
      <c r="G105" s="722"/>
      <c r="H105" s="722"/>
      <c r="I105" s="722"/>
      <c r="L105" s="241"/>
      <c r="M105" s="242"/>
      <c r="O105" s="693"/>
      <c r="R105" s="415"/>
    </row>
    <row r="106" spans="1:18" ht="5.25" customHeight="1">
      <c r="A106" s="25"/>
      <c r="B106" s="387"/>
      <c r="C106" s="387"/>
      <c r="D106" s="246"/>
      <c r="E106" s="247"/>
      <c r="F106" s="260"/>
      <c r="G106" s="260"/>
      <c r="H106" s="260"/>
      <c r="I106" s="260"/>
      <c r="L106" s="241"/>
      <c r="M106" s="242"/>
      <c r="R106" s="415"/>
    </row>
    <row r="107" spans="1:18" s="216" customFormat="1" ht="12.75">
      <c r="A107" s="80"/>
      <c r="B107" s="615" t="s">
        <v>147</v>
      </c>
      <c r="C107" s="615"/>
      <c r="D107" s="79"/>
      <c r="E107" s="388"/>
      <c r="F107" s="389"/>
      <c r="G107" s="389"/>
      <c r="H107" s="389"/>
      <c r="I107" s="389"/>
      <c r="K107" s="238"/>
      <c r="L107" s="241"/>
      <c r="M107" s="242"/>
      <c r="N107" s="239"/>
      <c r="R107" s="418"/>
    </row>
    <row r="108" spans="1:18" s="20" customFormat="1" ht="14.25" customHeight="1">
      <c r="A108" s="580" t="s">
        <v>177</v>
      </c>
      <c r="B108" s="583" t="s">
        <v>119</v>
      </c>
      <c r="C108" s="584"/>
      <c r="D108" s="706"/>
      <c r="E108" s="607" t="s">
        <v>120</v>
      </c>
      <c r="F108" s="608"/>
      <c r="G108" s="608"/>
      <c r="H108" s="608"/>
      <c r="I108" s="609"/>
      <c r="K108" s="225"/>
      <c r="L108" s="241"/>
      <c r="M108" s="242"/>
      <c r="R108" s="417"/>
    </row>
    <row r="109" spans="1:18" s="20" customFormat="1" ht="12.75">
      <c r="A109" s="581"/>
      <c r="B109" s="585"/>
      <c r="C109" s="586"/>
      <c r="D109" s="707"/>
      <c r="E109" s="557" t="s">
        <v>121</v>
      </c>
      <c r="F109" s="558"/>
      <c r="G109" s="558"/>
      <c r="H109" s="558"/>
      <c r="I109" s="598"/>
      <c r="K109" s="225"/>
      <c r="L109" s="241"/>
      <c r="M109" s="242"/>
      <c r="O109" s="53"/>
      <c r="P109" s="53"/>
      <c r="R109" s="417"/>
    </row>
    <row r="110" spans="1:18" s="20" customFormat="1" ht="12.75" customHeight="1">
      <c r="A110" s="582"/>
      <c r="B110" s="587"/>
      <c r="C110" s="588"/>
      <c r="D110" s="732"/>
      <c r="E110" s="19" t="s">
        <v>304</v>
      </c>
      <c r="F110" s="382" t="s">
        <v>305</v>
      </c>
      <c r="G110" s="19" t="s">
        <v>347</v>
      </c>
      <c r="H110" s="19" t="s">
        <v>368</v>
      </c>
      <c r="I110" s="19" t="s">
        <v>348</v>
      </c>
      <c r="K110" s="225"/>
      <c r="L110" s="241"/>
      <c r="M110" s="242"/>
      <c r="N110" s="225"/>
      <c r="R110" s="417"/>
    </row>
    <row r="111" spans="1:18" ht="12.75" customHeight="1">
      <c r="A111" s="544" t="s">
        <v>132</v>
      </c>
      <c r="B111" s="547" t="s">
        <v>457</v>
      </c>
      <c r="C111" s="746"/>
      <c r="D111" s="548"/>
      <c r="E111" s="718" t="s">
        <v>307</v>
      </c>
      <c r="F111" s="718" t="s">
        <v>397</v>
      </c>
      <c r="G111" s="31" t="s">
        <v>308</v>
      </c>
      <c r="H111" s="22" t="s">
        <v>126</v>
      </c>
      <c r="I111" s="22" t="s">
        <v>128</v>
      </c>
      <c r="L111" s="241"/>
      <c r="M111" s="242"/>
      <c r="O111" s="556"/>
      <c r="R111" s="415"/>
    </row>
    <row r="112" spans="1:18" ht="12.75" customHeight="1">
      <c r="A112" s="545"/>
      <c r="B112" s="549"/>
      <c r="C112" s="614"/>
      <c r="D112" s="550"/>
      <c r="E112" s="719"/>
      <c r="F112" s="719"/>
      <c r="G112" s="25" t="s">
        <v>125</v>
      </c>
      <c r="H112" s="23" t="s">
        <v>125</v>
      </c>
      <c r="I112" s="23" t="s">
        <v>125</v>
      </c>
      <c r="L112" s="241"/>
      <c r="M112" s="242"/>
      <c r="O112" s="556"/>
      <c r="R112" s="415"/>
    </row>
    <row r="113" spans="1:18" ht="12.75" customHeight="1">
      <c r="A113" s="545"/>
      <c r="B113" s="549"/>
      <c r="C113" s="614"/>
      <c r="D113" s="550"/>
      <c r="E113" s="719"/>
      <c r="F113" s="60"/>
      <c r="G113" s="384"/>
      <c r="H113" s="226"/>
      <c r="I113" s="226"/>
      <c r="L113" s="241"/>
      <c r="M113" s="242"/>
      <c r="O113" s="556"/>
      <c r="R113" s="415"/>
    </row>
    <row r="114" spans="1:18" ht="24">
      <c r="A114" s="545"/>
      <c r="B114" s="549"/>
      <c r="C114" s="614"/>
      <c r="D114" s="550"/>
      <c r="E114" s="719"/>
      <c r="F114" s="77" t="s">
        <v>315</v>
      </c>
      <c r="G114" s="78" t="s">
        <v>316</v>
      </c>
      <c r="H114" s="77" t="s">
        <v>317</v>
      </c>
      <c r="I114" s="77" t="s">
        <v>318</v>
      </c>
      <c r="L114" s="241"/>
      <c r="M114" s="242"/>
      <c r="O114" s="556"/>
      <c r="R114" s="415"/>
    </row>
    <row r="115" spans="1:18" ht="24">
      <c r="A115" s="545"/>
      <c r="B115" s="549"/>
      <c r="C115" s="614"/>
      <c r="D115" s="550"/>
      <c r="E115" s="719"/>
      <c r="F115" s="77" t="s">
        <v>319</v>
      </c>
      <c r="G115" s="78" t="s">
        <v>320</v>
      </c>
      <c r="H115" s="77" t="s">
        <v>321</v>
      </c>
      <c r="I115" s="77" t="s">
        <v>322</v>
      </c>
      <c r="L115" s="241"/>
      <c r="M115" s="242"/>
      <c r="O115" s="556"/>
      <c r="R115" s="415"/>
    </row>
    <row r="116" spans="1:18" ht="24">
      <c r="A116" s="545"/>
      <c r="B116" s="549"/>
      <c r="C116" s="614"/>
      <c r="D116" s="550"/>
      <c r="E116" s="719"/>
      <c r="F116" s="78" t="s">
        <v>186</v>
      </c>
      <c r="G116" s="78" t="s">
        <v>187</v>
      </c>
      <c r="H116" s="77" t="s">
        <v>396</v>
      </c>
      <c r="I116" s="77" t="s">
        <v>323</v>
      </c>
      <c r="L116" s="241"/>
      <c r="M116" s="242"/>
      <c r="O116" s="556"/>
      <c r="R116" s="415"/>
    </row>
    <row r="117" spans="1:18" ht="12.75" customHeight="1">
      <c r="A117" s="545"/>
      <c r="B117" s="549"/>
      <c r="C117" s="614"/>
      <c r="D117" s="550"/>
      <c r="E117" s="719"/>
      <c r="F117" s="60"/>
      <c r="G117" s="75"/>
      <c r="H117" s="740" t="s">
        <v>366</v>
      </c>
      <c r="I117" s="740"/>
      <c r="L117" s="241"/>
      <c r="M117" s="242"/>
      <c r="O117" s="556"/>
      <c r="R117" s="415"/>
    </row>
    <row r="118" spans="1:18" ht="18" customHeight="1">
      <c r="A118" s="545"/>
      <c r="B118" s="549"/>
      <c r="C118" s="614"/>
      <c r="D118" s="550"/>
      <c r="E118" s="719"/>
      <c r="F118" s="60"/>
      <c r="G118" s="75"/>
      <c r="H118" s="740"/>
      <c r="I118" s="740"/>
      <c r="L118" s="241"/>
      <c r="M118" s="242"/>
      <c r="O118" s="556"/>
      <c r="R118" s="415"/>
    </row>
    <row r="119" spans="1:18" ht="12.75">
      <c r="A119" s="545"/>
      <c r="B119" s="755" t="s">
        <v>324</v>
      </c>
      <c r="C119" s="756"/>
      <c r="D119" s="757"/>
      <c r="E119" s="719"/>
      <c r="F119" s="60"/>
      <c r="G119" s="75"/>
      <c r="H119" s="67"/>
      <c r="I119" s="77"/>
      <c r="L119" s="241"/>
      <c r="M119" s="242"/>
      <c r="O119" s="556"/>
      <c r="R119" s="415"/>
    </row>
    <row r="120" spans="1:18" ht="12.75">
      <c r="A120" s="545"/>
      <c r="B120" s="758"/>
      <c r="C120" s="756"/>
      <c r="D120" s="757"/>
      <c r="E120" s="612">
        <f>IF(AND(F120="",G120="",H120="",I120=""),IF($D$9="","",0),"")</f>
      </c>
      <c r="F120" s="721"/>
      <c r="G120" s="721"/>
      <c r="H120" s="721"/>
      <c r="I120" s="721"/>
      <c r="K120" s="225">
        <f>SUM(F120:I121)</f>
        <v>0</v>
      </c>
      <c r="L120" s="241">
        <v>220</v>
      </c>
      <c r="M120" s="242"/>
      <c r="O120" s="556"/>
      <c r="R120" s="415"/>
    </row>
    <row r="121" spans="1:18" ht="12.75">
      <c r="A121" s="546"/>
      <c r="B121" s="759"/>
      <c r="C121" s="760"/>
      <c r="D121" s="761"/>
      <c r="E121" s="613"/>
      <c r="F121" s="722"/>
      <c r="G121" s="722"/>
      <c r="H121" s="722"/>
      <c r="I121" s="722"/>
      <c r="L121" s="241"/>
      <c r="M121" s="242"/>
      <c r="O121" s="556"/>
      <c r="R121" s="415"/>
    </row>
    <row r="122" spans="1:18" s="20" customFormat="1" ht="14.25">
      <c r="A122" s="580" t="s">
        <v>177</v>
      </c>
      <c r="B122" s="583" t="s">
        <v>119</v>
      </c>
      <c r="C122" s="584"/>
      <c r="D122" s="607" t="s">
        <v>120</v>
      </c>
      <c r="E122" s="608"/>
      <c r="F122" s="608"/>
      <c r="G122" s="608"/>
      <c r="H122" s="608"/>
      <c r="I122" s="609"/>
      <c r="K122" s="225"/>
      <c r="L122" s="241"/>
      <c r="M122" s="242"/>
      <c r="N122" s="116"/>
      <c r="R122" s="417"/>
    </row>
    <row r="123" spans="1:18" s="20" customFormat="1" ht="12.75">
      <c r="A123" s="581"/>
      <c r="B123" s="585"/>
      <c r="C123" s="586"/>
      <c r="D123" s="557" t="s">
        <v>121</v>
      </c>
      <c r="E123" s="558"/>
      <c r="F123" s="558"/>
      <c r="G123" s="558"/>
      <c r="H123" s="558"/>
      <c r="I123" s="598"/>
      <c r="K123" s="225"/>
      <c r="L123" s="241"/>
      <c r="M123" s="242"/>
      <c r="N123" s="116"/>
      <c r="O123" s="53"/>
      <c r="P123" s="53"/>
      <c r="R123" s="417"/>
    </row>
    <row r="124" spans="1:18" s="20" customFormat="1" ht="12.75" customHeight="1">
      <c r="A124" s="582"/>
      <c r="B124" s="587"/>
      <c r="C124" s="588"/>
      <c r="D124" s="19" t="s">
        <v>304</v>
      </c>
      <c r="E124" s="382" t="s">
        <v>305</v>
      </c>
      <c r="F124" s="19" t="s">
        <v>347</v>
      </c>
      <c r="G124" s="19" t="s">
        <v>368</v>
      </c>
      <c r="H124" s="19" t="s">
        <v>348</v>
      </c>
      <c r="I124" s="19" t="s">
        <v>405</v>
      </c>
      <c r="K124" s="225"/>
      <c r="L124" s="241"/>
      <c r="M124" s="242"/>
      <c r="N124" s="116"/>
      <c r="R124" s="417"/>
    </row>
    <row r="125" spans="1:18" ht="12.75" customHeight="1">
      <c r="A125" s="743" t="s">
        <v>134</v>
      </c>
      <c r="B125" s="547" t="s">
        <v>483</v>
      </c>
      <c r="C125" s="548"/>
      <c r="D125" s="718" t="s">
        <v>380</v>
      </c>
      <c r="E125" s="22" t="s">
        <v>397</v>
      </c>
      <c r="F125" s="31" t="s">
        <v>308</v>
      </c>
      <c r="G125" s="22" t="s">
        <v>126</v>
      </c>
      <c r="H125" s="22" t="s">
        <v>128</v>
      </c>
      <c r="I125" s="22" t="s">
        <v>401</v>
      </c>
      <c r="L125" s="241"/>
      <c r="M125" s="242"/>
      <c r="O125" s="556"/>
      <c r="R125" s="415"/>
    </row>
    <row r="126" spans="1:18" ht="12.75" customHeight="1">
      <c r="A126" s="744"/>
      <c r="B126" s="549"/>
      <c r="C126" s="550"/>
      <c r="D126" s="719"/>
      <c r="E126" s="23"/>
      <c r="F126" s="25" t="s">
        <v>125</v>
      </c>
      <c r="G126" s="23" t="s">
        <v>125</v>
      </c>
      <c r="H126" s="23" t="s">
        <v>125</v>
      </c>
      <c r="I126" s="23" t="s">
        <v>125</v>
      </c>
      <c r="L126" s="241"/>
      <c r="M126" s="242"/>
      <c r="O126" s="556"/>
      <c r="R126" s="415"/>
    </row>
    <row r="127" spans="1:18" ht="6.75" customHeight="1">
      <c r="A127" s="744"/>
      <c r="B127" s="549"/>
      <c r="C127" s="550"/>
      <c r="D127" s="23"/>
      <c r="E127" s="60"/>
      <c r="F127" s="23"/>
      <c r="G127" s="25"/>
      <c r="H127" s="23"/>
      <c r="I127" s="23"/>
      <c r="L127" s="241"/>
      <c r="M127" s="242"/>
      <c r="O127" s="556"/>
      <c r="R127" s="415"/>
    </row>
    <row r="128" spans="1:18" ht="12.75" customHeight="1">
      <c r="A128" s="744"/>
      <c r="B128" s="549"/>
      <c r="C128" s="550"/>
      <c r="D128" s="23"/>
      <c r="E128" s="67" t="s">
        <v>424</v>
      </c>
      <c r="F128" s="67" t="s">
        <v>372</v>
      </c>
      <c r="G128" s="69" t="s">
        <v>374</v>
      </c>
      <c r="H128" s="67" t="s">
        <v>376</v>
      </c>
      <c r="I128" s="67" t="s">
        <v>402</v>
      </c>
      <c r="L128" s="241"/>
      <c r="M128" s="242"/>
      <c r="O128" s="556"/>
      <c r="R128" s="415"/>
    </row>
    <row r="129" spans="1:18" ht="16.5" customHeight="1">
      <c r="A129" s="744"/>
      <c r="B129" s="549"/>
      <c r="C129" s="550"/>
      <c r="D129" s="23"/>
      <c r="E129" s="67" t="s">
        <v>430</v>
      </c>
      <c r="F129" s="67" t="s">
        <v>373</v>
      </c>
      <c r="G129" s="69" t="s">
        <v>375</v>
      </c>
      <c r="H129" s="67" t="s">
        <v>377</v>
      </c>
      <c r="I129" s="67" t="s">
        <v>404</v>
      </c>
      <c r="L129" s="241"/>
      <c r="M129" s="242"/>
      <c r="O129" s="556"/>
      <c r="R129" s="415"/>
    </row>
    <row r="130" spans="1:18" ht="12.75" customHeight="1">
      <c r="A130" s="744"/>
      <c r="B130" s="549"/>
      <c r="C130" s="550"/>
      <c r="D130" s="23"/>
      <c r="E130" s="740" t="s">
        <v>24</v>
      </c>
      <c r="F130" s="67" t="s">
        <v>312</v>
      </c>
      <c r="G130" s="69" t="s">
        <v>378</v>
      </c>
      <c r="H130" s="67" t="s">
        <v>349</v>
      </c>
      <c r="I130" s="67" t="s">
        <v>403</v>
      </c>
      <c r="L130" s="241"/>
      <c r="M130" s="242"/>
      <c r="O130" s="556"/>
      <c r="R130" s="415"/>
    </row>
    <row r="131" spans="1:18" ht="39" customHeight="1">
      <c r="A131" s="744"/>
      <c r="B131" s="747" t="s">
        <v>429</v>
      </c>
      <c r="C131" s="774"/>
      <c r="D131" s="23"/>
      <c r="E131" s="772"/>
      <c r="F131" s="67"/>
      <c r="G131" s="67" t="s">
        <v>366</v>
      </c>
      <c r="H131" s="77"/>
      <c r="I131" s="77"/>
      <c r="L131" s="241"/>
      <c r="M131" s="242"/>
      <c r="O131" s="556"/>
      <c r="R131" s="415"/>
    </row>
    <row r="132" spans="1:18" ht="12.75">
      <c r="A132" s="744"/>
      <c r="B132" s="747"/>
      <c r="C132" s="774"/>
      <c r="D132" s="612">
        <f>IF(AND(E132="",F132="",G132="",H132="",I132=""),IF($D$9="","",0),"")</f>
      </c>
      <c r="E132" s="721"/>
      <c r="F132" s="721"/>
      <c r="G132" s="721"/>
      <c r="H132" s="721"/>
      <c r="I132" s="721"/>
      <c r="K132" s="225">
        <f>SUM(E132:I133)</f>
        <v>0</v>
      </c>
      <c r="L132" s="241"/>
      <c r="M132" s="242"/>
      <c r="O132" s="556"/>
      <c r="R132" s="415"/>
    </row>
    <row r="133" spans="1:18" ht="12.75">
      <c r="A133" s="745"/>
      <c r="B133" s="775"/>
      <c r="C133" s="777"/>
      <c r="D133" s="613"/>
      <c r="E133" s="722"/>
      <c r="F133" s="722"/>
      <c r="G133" s="722"/>
      <c r="H133" s="722"/>
      <c r="I133" s="722"/>
      <c r="L133" s="241"/>
      <c r="M133" s="242"/>
      <c r="O133" s="556"/>
      <c r="R133" s="415"/>
    </row>
    <row r="134" spans="1:18" ht="14.25" customHeight="1">
      <c r="A134" s="580" t="s">
        <v>177</v>
      </c>
      <c r="B134" s="583" t="s">
        <v>119</v>
      </c>
      <c r="C134" s="706"/>
      <c r="D134" s="780" t="s">
        <v>148</v>
      </c>
      <c r="E134" s="595" t="s">
        <v>120</v>
      </c>
      <c r="F134" s="596"/>
      <c r="G134" s="596"/>
      <c r="H134" s="596"/>
      <c r="I134" s="597"/>
      <c r="L134" s="241"/>
      <c r="M134" s="242"/>
      <c r="R134" s="419"/>
    </row>
    <row r="135" spans="1:18" ht="12.75">
      <c r="A135" s="581"/>
      <c r="B135" s="585"/>
      <c r="C135" s="707"/>
      <c r="D135" s="781"/>
      <c r="E135" s="557" t="s">
        <v>136</v>
      </c>
      <c r="F135" s="558"/>
      <c r="G135" s="558"/>
      <c r="H135" s="558"/>
      <c r="I135" s="598"/>
      <c r="L135" s="241"/>
      <c r="M135" s="242"/>
      <c r="P135" s="66"/>
      <c r="R135" s="419"/>
    </row>
    <row r="136" spans="1:18" ht="12.75" customHeight="1">
      <c r="A136" s="582"/>
      <c r="B136" s="587"/>
      <c r="C136" s="732"/>
      <c r="D136" s="782"/>
      <c r="E136" s="2">
        <v>0</v>
      </c>
      <c r="F136" s="657">
        <v>30</v>
      </c>
      <c r="G136" s="600"/>
      <c r="H136" s="657">
        <v>50</v>
      </c>
      <c r="I136" s="600"/>
      <c r="L136" s="241"/>
      <c r="M136" s="242"/>
      <c r="P136" s="54"/>
      <c r="R136" s="419"/>
    </row>
    <row r="137" spans="1:18" ht="40.5" customHeight="1">
      <c r="A137" s="737" t="s">
        <v>135</v>
      </c>
      <c r="B137" s="547" t="s">
        <v>427</v>
      </c>
      <c r="C137" s="548"/>
      <c r="D137" s="616" t="s">
        <v>399</v>
      </c>
      <c r="E137" s="22" t="s">
        <v>398</v>
      </c>
      <c r="F137" s="658" t="s">
        <v>397</v>
      </c>
      <c r="G137" s="659"/>
      <c r="H137" s="658" t="s">
        <v>414</v>
      </c>
      <c r="I137" s="659"/>
      <c r="L137" s="241"/>
      <c r="M137" s="242"/>
      <c r="R137" s="419"/>
    </row>
    <row r="138" spans="1:18" ht="12.75">
      <c r="A138" s="738"/>
      <c r="B138" s="549"/>
      <c r="C138" s="550"/>
      <c r="D138" s="617"/>
      <c r="E138" s="612">
        <f>IF(AND(F138="",H138=""),IF($D$9="","",0),"")</f>
      </c>
      <c r="F138" s="623"/>
      <c r="G138" s="624"/>
      <c r="H138" s="623"/>
      <c r="I138" s="624"/>
      <c r="L138" s="241"/>
      <c r="M138" s="242"/>
      <c r="R138" s="419"/>
    </row>
    <row r="139" spans="1:18" ht="12.75">
      <c r="A139" s="739"/>
      <c r="B139" s="551"/>
      <c r="C139" s="552"/>
      <c r="D139" s="618"/>
      <c r="E139" s="613"/>
      <c r="F139" s="625"/>
      <c r="G139" s="626"/>
      <c r="H139" s="625"/>
      <c r="I139" s="626"/>
      <c r="K139" s="225">
        <f>MAX(E138:I139)</f>
        <v>0</v>
      </c>
      <c r="L139" s="241">
        <v>150</v>
      </c>
      <c r="M139" s="242"/>
      <c r="R139" s="419"/>
    </row>
    <row r="140" spans="1:18" ht="14.25">
      <c r="A140" s="580" t="s">
        <v>177</v>
      </c>
      <c r="B140" s="583" t="s">
        <v>119</v>
      </c>
      <c r="C140" s="706"/>
      <c r="D140" s="607" t="s">
        <v>120</v>
      </c>
      <c r="E140" s="608"/>
      <c r="F140" s="608"/>
      <c r="G140" s="608"/>
      <c r="H140" s="608"/>
      <c r="I140" s="609"/>
      <c r="K140" s="50"/>
      <c r="L140" s="386"/>
      <c r="M140" s="385"/>
      <c r="O140" s="154"/>
      <c r="P140" s="826"/>
      <c r="R140" s="3"/>
    </row>
    <row r="141" spans="1:18" ht="12.75">
      <c r="A141" s="581"/>
      <c r="B141" s="585"/>
      <c r="C141" s="707"/>
      <c r="D141" s="557" t="s">
        <v>133</v>
      </c>
      <c r="E141" s="558"/>
      <c r="F141" s="558"/>
      <c r="G141" s="558"/>
      <c r="H141" s="558"/>
      <c r="I141" s="598"/>
      <c r="K141" s="50"/>
      <c r="L141" s="386"/>
      <c r="M141" s="385"/>
      <c r="O141" s="154"/>
      <c r="P141" s="826"/>
      <c r="R141" s="3"/>
    </row>
    <row r="142" spans="1:18" ht="12.75">
      <c r="A142" s="582"/>
      <c r="B142" s="587"/>
      <c r="C142" s="732"/>
      <c r="D142" s="2">
        <v>0</v>
      </c>
      <c r="E142" s="19" t="s">
        <v>305</v>
      </c>
      <c r="F142" s="19" t="s">
        <v>489</v>
      </c>
      <c r="G142" s="19" t="s">
        <v>490</v>
      </c>
      <c r="H142" s="19" t="s">
        <v>491</v>
      </c>
      <c r="I142" s="19" t="s">
        <v>492</v>
      </c>
      <c r="K142" s="50"/>
      <c r="L142" s="386"/>
      <c r="M142" s="385"/>
      <c r="O142" s="154"/>
      <c r="P142" s="826"/>
      <c r="R142" s="3"/>
    </row>
    <row r="143" spans="1:18" ht="12.75" customHeight="1">
      <c r="A143" s="827" t="s">
        <v>264</v>
      </c>
      <c r="B143" s="547" t="s">
        <v>493</v>
      </c>
      <c r="C143" s="548"/>
      <c r="D143" s="718" t="s">
        <v>400</v>
      </c>
      <c r="E143" s="22" t="s">
        <v>494</v>
      </c>
      <c r="F143" s="25" t="s">
        <v>308</v>
      </c>
      <c r="G143" s="22" t="s">
        <v>495</v>
      </c>
      <c r="H143" s="26" t="s">
        <v>496</v>
      </c>
      <c r="I143" s="26" t="s">
        <v>497</v>
      </c>
      <c r="K143" s="50"/>
      <c r="L143" s="386"/>
      <c r="M143" s="385"/>
      <c r="O143" s="154"/>
      <c r="P143" s="556"/>
      <c r="R143" s="3"/>
    </row>
    <row r="144" spans="1:18" ht="25.5">
      <c r="A144" s="828"/>
      <c r="B144" s="549"/>
      <c r="C144" s="550"/>
      <c r="D144" s="719"/>
      <c r="E144" s="23" t="s">
        <v>125</v>
      </c>
      <c r="F144" s="23" t="s">
        <v>125</v>
      </c>
      <c r="G144" s="23" t="s">
        <v>125</v>
      </c>
      <c r="H144" s="24" t="s">
        <v>125</v>
      </c>
      <c r="I144" s="24" t="s">
        <v>498</v>
      </c>
      <c r="K144" s="50"/>
      <c r="L144" s="386"/>
      <c r="M144" s="385"/>
      <c r="O144" s="154"/>
      <c r="P144" s="556"/>
      <c r="R144" s="3"/>
    </row>
    <row r="145" spans="1:18" ht="6.75" customHeight="1">
      <c r="A145" s="828"/>
      <c r="B145" s="549"/>
      <c r="C145" s="550"/>
      <c r="D145" s="719"/>
      <c r="E145" s="23"/>
      <c r="F145" s="459"/>
      <c r="G145" s="23"/>
      <c r="H145" s="460"/>
      <c r="I145" s="461"/>
      <c r="K145" s="50"/>
      <c r="L145" s="386"/>
      <c r="M145" s="385"/>
      <c r="O145" s="154"/>
      <c r="P145" s="556"/>
      <c r="R145" s="3"/>
    </row>
    <row r="146" spans="1:18" ht="16.5" customHeight="1">
      <c r="A146" s="828"/>
      <c r="B146" s="549"/>
      <c r="C146" s="550"/>
      <c r="D146" s="719"/>
      <c r="E146" s="830" t="s">
        <v>499</v>
      </c>
      <c r="F146" s="831"/>
      <c r="G146" s="831"/>
      <c r="H146" s="831"/>
      <c r="I146" s="832"/>
      <c r="K146" s="50"/>
      <c r="L146" s="386"/>
      <c r="M146" s="385"/>
      <c r="O146" s="154"/>
      <c r="P146" s="556"/>
      <c r="R146" s="3"/>
    </row>
    <row r="147" spans="1:18" ht="12.75" customHeight="1">
      <c r="A147" s="828"/>
      <c r="B147" s="549"/>
      <c r="C147" s="550"/>
      <c r="D147" s="719"/>
      <c r="E147" s="462" t="s">
        <v>500</v>
      </c>
      <c r="F147" s="77" t="s">
        <v>501</v>
      </c>
      <c r="G147" s="77" t="s">
        <v>502</v>
      </c>
      <c r="H147" s="77" t="s">
        <v>503</v>
      </c>
      <c r="I147" s="77" t="s">
        <v>504</v>
      </c>
      <c r="K147" s="50"/>
      <c r="L147" s="386"/>
      <c r="M147" s="385"/>
      <c r="O147" s="154"/>
      <c r="P147" s="556"/>
      <c r="R147" s="3"/>
    </row>
    <row r="148" spans="1:18" ht="24">
      <c r="A148" s="828"/>
      <c r="B148" s="549"/>
      <c r="C148" s="550"/>
      <c r="D148" s="719"/>
      <c r="E148" s="462" t="s">
        <v>505</v>
      </c>
      <c r="F148" s="77" t="s">
        <v>506</v>
      </c>
      <c r="G148" s="77" t="s">
        <v>507</v>
      </c>
      <c r="H148" s="77" t="s">
        <v>508</v>
      </c>
      <c r="I148" s="77" t="s">
        <v>509</v>
      </c>
      <c r="K148" s="50"/>
      <c r="L148" s="386"/>
      <c r="M148" s="385"/>
      <c r="O148" s="154"/>
      <c r="P148" s="556"/>
      <c r="R148" s="3"/>
    </row>
    <row r="149" spans="1:18" ht="12.75">
      <c r="A149" s="828"/>
      <c r="B149" s="764" t="s">
        <v>510</v>
      </c>
      <c r="C149" s="763"/>
      <c r="D149" s="719"/>
      <c r="E149" s="463"/>
      <c r="F149" s="457"/>
      <c r="G149" s="457"/>
      <c r="H149" s="464" t="s">
        <v>511</v>
      </c>
      <c r="I149" s="457" t="s">
        <v>512</v>
      </c>
      <c r="K149" s="50"/>
      <c r="L149" s="386"/>
      <c r="M149" s="385"/>
      <c r="O149" s="154"/>
      <c r="P149" s="556"/>
      <c r="R149" s="3"/>
    </row>
    <row r="150" spans="1:18" ht="24">
      <c r="A150" s="828"/>
      <c r="B150" s="764"/>
      <c r="C150" s="763"/>
      <c r="D150" s="720"/>
      <c r="E150" s="458" t="s">
        <v>513</v>
      </c>
      <c r="F150" s="465" t="s">
        <v>514</v>
      </c>
      <c r="G150" s="465" t="s">
        <v>515</v>
      </c>
      <c r="H150" s="465" t="s">
        <v>516</v>
      </c>
      <c r="I150" s="465" t="s">
        <v>517</v>
      </c>
      <c r="K150" s="50"/>
      <c r="L150" s="386"/>
      <c r="M150" s="385"/>
      <c r="O150" s="154"/>
      <c r="P150" s="556"/>
      <c r="R150" s="3"/>
    </row>
    <row r="151" spans="1:18" ht="12.75">
      <c r="A151" s="828"/>
      <c r="B151" s="764"/>
      <c r="C151" s="763"/>
      <c r="D151" s="612">
        <f>IF(AND(E151="",F151="",G151="",I151=""),IF($D$9="","",0),"")</f>
      </c>
      <c r="E151" s="801"/>
      <c r="F151" s="801"/>
      <c r="G151" s="801"/>
      <c r="H151" s="801"/>
      <c r="I151" s="801"/>
      <c r="K151" s="50">
        <f>SUM(D151:I152)</f>
        <v>0</v>
      </c>
      <c r="L151" s="386"/>
      <c r="M151" s="385">
        <v>400</v>
      </c>
      <c r="O151" s="154"/>
      <c r="P151" s="556"/>
      <c r="R151" s="3"/>
    </row>
    <row r="152" spans="1:18" ht="12.75">
      <c r="A152" s="829"/>
      <c r="B152" s="765"/>
      <c r="C152" s="767"/>
      <c r="D152" s="613"/>
      <c r="E152" s="802"/>
      <c r="F152" s="802"/>
      <c r="G152" s="802"/>
      <c r="H152" s="802"/>
      <c r="I152" s="802"/>
      <c r="K152" s="50"/>
      <c r="L152" s="386"/>
      <c r="M152" s="385"/>
      <c r="O152" s="154"/>
      <c r="P152" s="556"/>
      <c r="R152" s="3"/>
    </row>
    <row r="153" spans="1:18" ht="54" customHeight="1">
      <c r="A153" s="25"/>
      <c r="B153" s="387"/>
      <c r="C153" s="387"/>
      <c r="D153" s="246"/>
      <c r="E153" s="247"/>
      <c r="F153" s="260"/>
      <c r="G153" s="260"/>
      <c r="H153" s="260"/>
      <c r="I153" s="260"/>
      <c r="L153" s="241"/>
      <c r="M153" s="242"/>
      <c r="R153" s="415"/>
    </row>
    <row r="154" spans="1:18" s="216" customFormat="1" ht="12">
      <c r="A154" s="80"/>
      <c r="B154" s="615" t="s">
        <v>147</v>
      </c>
      <c r="C154" s="615"/>
      <c r="D154" s="79"/>
      <c r="E154" s="388"/>
      <c r="F154" s="389"/>
      <c r="G154" s="389"/>
      <c r="H154" s="389"/>
      <c r="I154" s="389"/>
      <c r="K154" s="238"/>
      <c r="L154" s="243"/>
      <c r="M154" s="244"/>
      <c r="N154" s="239"/>
      <c r="R154" s="418"/>
    </row>
    <row r="155" spans="1:18" ht="14.25" customHeight="1">
      <c r="A155" s="580" t="s">
        <v>177</v>
      </c>
      <c r="B155" s="583" t="s">
        <v>119</v>
      </c>
      <c r="C155" s="706"/>
      <c r="D155" s="780" t="s">
        <v>148</v>
      </c>
      <c r="E155" s="607" t="s">
        <v>120</v>
      </c>
      <c r="F155" s="608"/>
      <c r="G155" s="608"/>
      <c r="H155" s="608"/>
      <c r="I155" s="609"/>
      <c r="L155" s="241"/>
      <c r="M155" s="242"/>
      <c r="R155" s="419"/>
    </row>
    <row r="156" spans="1:18" ht="11.25" customHeight="1">
      <c r="A156" s="581"/>
      <c r="B156" s="585"/>
      <c r="C156" s="707"/>
      <c r="D156" s="781"/>
      <c r="E156" s="557" t="s">
        <v>133</v>
      </c>
      <c r="F156" s="558"/>
      <c r="G156" s="558"/>
      <c r="H156" s="558"/>
      <c r="I156" s="598"/>
      <c r="L156" s="241"/>
      <c r="M156" s="242"/>
      <c r="R156" s="419"/>
    </row>
    <row r="157" spans="1:18" ht="12.75" customHeight="1">
      <c r="A157" s="582"/>
      <c r="B157" s="587"/>
      <c r="C157" s="732"/>
      <c r="D157" s="782"/>
      <c r="E157" s="2">
        <v>0</v>
      </c>
      <c r="F157" s="19">
        <v>10</v>
      </c>
      <c r="G157" s="19">
        <v>20</v>
      </c>
      <c r="H157" s="19">
        <v>20</v>
      </c>
      <c r="I157" s="19" t="s">
        <v>261</v>
      </c>
      <c r="L157" s="241"/>
      <c r="M157" s="242"/>
      <c r="R157" s="419"/>
    </row>
    <row r="158" spans="1:18" ht="65.25" customHeight="1">
      <c r="A158" s="737" t="s">
        <v>265</v>
      </c>
      <c r="B158" s="547" t="s">
        <v>326</v>
      </c>
      <c r="C158" s="754"/>
      <c r="D158" s="616" t="s">
        <v>197</v>
      </c>
      <c r="E158" s="1" t="s">
        <v>199</v>
      </c>
      <c r="F158" s="55" t="s">
        <v>415</v>
      </c>
      <c r="G158" s="55" t="s">
        <v>416</v>
      </c>
      <c r="H158" s="55" t="s">
        <v>417</v>
      </c>
      <c r="I158" s="1" t="s">
        <v>418</v>
      </c>
      <c r="L158" s="241"/>
      <c r="M158" s="242"/>
      <c r="R158" s="419"/>
    </row>
    <row r="159" spans="1:18" ht="12.75">
      <c r="A159" s="738"/>
      <c r="B159" s="750"/>
      <c r="C159" s="749"/>
      <c r="D159" s="617"/>
      <c r="E159" s="612">
        <f>IF(AND(F159="",G159="",H159="",I159=""),IF($D$9="","",0),"")</f>
      </c>
      <c r="F159" s="610"/>
      <c r="G159" s="610"/>
      <c r="H159" s="610"/>
      <c r="I159" s="610"/>
      <c r="L159" s="241"/>
      <c r="M159" s="242"/>
      <c r="R159" s="419"/>
    </row>
    <row r="160" spans="1:18" ht="12.75">
      <c r="A160" s="739"/>
      <c r="B160" s="751"/>
      <c r="C160" s="753"/>
      <c r="D160" s="618"/>
      <c r="E160" s="613"/>
      <c r="F160" s="611"/>
      <c r="G160" s="611"/>
      <c r="H160" s="611"/>
      <c r="I160" s="611"/>
      <c r="K160" s="225">
        <f>SUM(E159:I160)</f>
        <v>0</v>
      </c>
      <c r="L160" s="241"/>
      <c r="M160" s="242">
        <f>SUM(E157:I157)</f>
        <v>50</v>
      </c>
      <c r="R160" s="419"/>
    </row>
    <row r="161" spans="1:18" ht="14.25" customHeight="1">
      <c r="A161" s="580" t="s">
        <v>177</v>
      </c>
      <c r="B161" s="583" t="s">
        <v>119</v>
      </c>
      <c r="C161" s="706"/>
      <c r="D161" s="780" t="s">
        <v>148</v>
      </c>
      <c r="E161" s="595" t="s">
        <v>120</v>
      </c>
      <c r="F161" s="596"/>
      <c r="G161" s="596"/>
      <c r="H161" s="596"/>
      <c r="I161" s="597"/>
      <c r="L161" s="241"/>
      <c r="M161" s="242"/>
      <c r="R161" s="419"/>
    </row>
    <row r="162" spans="1:18" ht="12.75" customHeight="1">
      <c r="A162" s="581"/>
      <c r="B162" s="585"/>
      <c r="C162" s="707"/>
      <c r="D162" s="781"/>
      <c r="E162" s="557" t="s">
        <v>136</v>
      </c>
      <c r="F162" s="558"/>
      <c r="G162" s="558"/>
      <c r="H162" s="558"/>
      <c r="I162" s="598"/>
      <c r="L162" s="241"/>
      <c r="M162" s="242"/>
      <c r="P162" s="66"/>
      <c r="R162" s="419"/>
    </row>
    <row r="163" spans="1:18" ht="12.75" customHeight="1">
      <c r="A163" s="582"/>
      <c r="B163" s="587"/>
      <c r="C163" s="732"/>
      <c r="D163" s="782"/>
      <c r="E163" s="2">
        <v>0</v>
      </c>
      <c r="F163" s="657" t="s">
        <v>279</v>
      </c>
      <c r="G163" s="600"/>
      <c r="H163" s="657" t="s">
        <v>280</v>
      </c>
      <c r="I163" s="600"/>
      <c r="L163" s="241"/>
      <c r="M163" s="242"/>
      <c r="P163" s="54"/>
      <c r="R163" s="419"/>
    </row>
    <row r="164" spans="1:18" ht="26.25" customHeight="1">
      <c r="A164" s="737" t="s">
        <v>325</v>
      </c>
      <c r="B164" s="547" t="s">
        <v>204</v>
      </c>
      <c r="C164" s="754"/>
      <c r="D164" s="616" t="s">
        <v>327</v>
      </c>
      <c r="E164" s="718" t="s">
        <v>266</v>
      </c>
      <c r="F164" s="793" t="s">
        <v>297</v>
      </c>
      <c r="G164" s="794"/>
      <c r="H164" s="658" t="s">
        <v>338</v>
      </c>
      <c r="I164" s="659"/>
      <c r="L164" s="241"/>
      <c r="M164" s="242"/>
      <c r="R164" s="419"/>
    </row>
    <row r="165" spans="1:18" ht="40.5" customHeight="1">
      <c r="A165" s="738"/>
      <c r="B165" s="549"/>
      <c r="C165" s="749"/>
      <c r="D165" s="617"/>
      <c r="E165" s="719"/>
      <c r="F165" s="803" t="s">
        <v>353</v>
      </c>
      <c r="G165" s="804"/>
      <c r="H165" s="733" t="s">
        <v>339</v>
      </c>
      <c r="I165" s="734"/>
      <c r="L165" s="241"/>
      <c r="M165" s="242"/>
      <c r="R165" s="419"/>
    </row>
    <row r="166" spans="1:18" ht="10.5" customHeight="1">
      <c r="A166" s="738"/>
      <c r="B166" s="549"/>
      <c r="C166" s="749"/>
      <c r="D166" s="617"/>
      <c r="E166" s="720"/>
      <c r="F166" s="805"/>
      <c r="G166" s="806"/>
      <c r="H166" s="735"/>
      <c r="I166" s="736"/>
      <c r="L166" s="241"/>
      <c r="M166" s="242"/>
      <c r="R166" s="419"/>
    </row>
    <row r="167" spans="1:18" ht="12.75" customHeight="1">
      <c r="A167" s="738"/>
      <c r="B167" s="750"/>
      <c r="C167" s="749"/>
      <c r="D167" s="617"/>
      <c r="E167" s="612">
        <f>IF(AND(F167="",H167=""),IF($D$9="","",0),"")</f>
      </c>
      <c r="F167" s="623"/>
      <c r="G167" s="624"/>
      <c r="H167" s="623"/>
      <c r="I167" s="624"/>
      <c r="L167" s="241"/>
      <c r="M167" s="242"/>
      <c r="R167" s="419"/>
    </row>
    <row r="168" spans="1:18" ht="12.75">
      <c r="A168" s="739"/>
      <c r="B168" s="751"/>
      <c r="C168" s="753"/>
      <c r="D168" s="618"/>
      <c r="E168" s="613"/>
      <c r="F168" s="625"/>
      <c r="G168" s="626"/>
      <c r="H168" s="625"/>
      <c r="I168" s="626"/>
      <c r="K168" s="225">
        <f>MAX(E167:I168)</f>
        <v>0</v>
      </c>
      <c r="L168" s="241"/>
      <c r="M168" s="242">
        <v>500</v>
      </c>
      <c r="R168" s="419"/>
    </row>
    <row r="169" spans="1:18" ht="12.75">
      <c r="A169" s="542" t="s">
        <v>137</v>
      </c>
      <c r="B169" s="559" t="s">
        <v>138</v>
      </c>
      <c r="C169" s="560"/>
      <c r="D169" s="560"/>
      <c r="E169" s="560"/>
      <c r="F169" s="560"/>
      <c r="G169" s="560"/>
      <c r="H169" s="560"/>
      <c r="I169" s="561"/>
      <c r="L169" s="241"/>
      <c r="M169" s="242"/>
      <c r="R169" s="419"/>
    </row>
    <row r="170" spans="1:18" ht="12.75">
      <c r="A170" s="543"/>
      <c r="B170" s="619"/>
      <c r="C170" s="564"/>
      <c r="D170" s="564"/>
      <c r="E170" s="564"/>
      <c r="F170" s="564"/>
      <c r="G170" s="564"/>
      <c r="H170" s="564"/>
      <c r="I170" s="565"/>
      <c r="L170" s="241"/>
      <c r="M170" s="242"/>
      <c r="N170" s="218"/>
      <c r="O170" s="66"/>
      <c r="R170" s="419"/>
    </row>
    <row r="171" spans="1:18" ht="14.25" customHeight="1">
      <c r="A171" s="580" t="s">
        <v>177</v>
      </c>
      <c r="B171" s="583" t="s">
        <v>119</v>
      </c>
      <c r="C171" s="706"/>
      <c r="D171" s="780" t="s">
        <v>148</v>
      </c>
      <c r="E171" s="595" t="s">
        <v>120</v>
      </c>
      <c r="F171" s="596"/>
      <c r="G171" s="596"/>
      <c r="H171" s="596"/>
      <c r="I171" s="597"/>
      <c r="L171" s="241"/>
      <c r="M171" s="242"/>
      <c r="N171" s="248"/>
      <c r="O171" s="54"/>
      <c r="R171" s="419"/>
    </row>
    <row r="172" spans="1:18" ht="14.25" customHeight="1">
      <c r="A172" s="581"/>
      <c r="B172" s="585"/>
      <c r="C172" s="707"/>
      <c r="D172" s="781"/>
      <c r="E172" s="662" t="s">
        <v>133</v>
      </c>
      <c r="F172" s="807"/>
      <c r="G172" s="807"/>
      <c r="H172" s="807"/>
      <c r="I172" s="808"/>
      <c r="L172" s="241"/>
      <c r="M172" s="242"/>
      <c r="R172" s="419"/>
    </row>
    <row r="173" spans="1:18" ht="14.25" customHeight="1">
      <c r="A173" s="582"/>
      <c r="B173" s="587"/>
      <c r="C173" s="732"/>
      <c r="D173" s="782"/>
      <c r="E173" s="27">
        <v>0</v>
      </c>
      <c r="F173" s="27">
        <v>50</v>
      </c>
      <c r="G173" s="27">
        <v>100</v>
      </c>
      <c r="H173" s="27">
        <v>200</v>
      </c>
      <c r="I173" s="27">
        <v>300</v>
      </c>
      <c r="L173" s="241"/>
      <c r="M173" s="242"/>
      <c r="R173" s="419"/>
    </row>
    <row r="174" spans="1:18" ht="66.75" customHeight="1">
      <c r="A174" s="718" t="s">
        <v>149</v>
      </c>
      <c r="B174" s="547" t="s">
        <v>267</v>
      </c>
      <c r="C174" s="754"/>
      <c r="D174" s="616" t="s">
        <v>268</v>
      </c>
      <c r="E174" s="1" t="s">
        <v>139</v>
      </c>
      <c r="F174" s="1" t="s">
        <v>397</v>
      </c>
      <c r="G174" s="1" t="s">
        <v>328</v>
      </c>
      <c r="H174" s="1" t="s">
        <v>131</v>
      </c>
      <c r="I174" s="1" t="s">
        <v>140</v>
      </c>
      <c r="L174" s="241"/>
      <c r="M174" s="242"/>
      <c r="R174" s="419"/>
    </row>
    <row r="175" spans="1:18" ht="12.75">
      <c r="A175" s="719"/>
      <c r="B175" s="750"/>
      <c r="C175" s="749"/>
      <c r="D175" s="617"/>
      <c r="E175" s="612">
        <f>IF(AND(F175="",G175="",H175="",I175=""),IF($D$9="","",0),"")</f>
      </c>
      <c r="F175" s="610"/>
      <c r="G175" s="610"/>
      <c r="H175" s="610"/>
      <c r="I175" s="610"/>
      <c r="K175" s="225">
        <f>SUM(E175:I176)</f>
        <v>0</v>
      </c>
      <c r="L175" s="241">
        <v>650</v>
      </c>
      <c r="M175" s="242"/>
      <c r="R175" s="419"/>
    </row>
    <row r="176" spans="1:18" ht="12.75">
      <c r="A176" s="720"/>
      <c r="B176" s="751"/>
      <c r="C176" s="753"/>
      <c r="D176" s="618"/>
      <c r="E176" s="613"/>
      <c r="F176" s="622"/>
      <c r="G176" s="611"/>
      <c r="H176" s="622"/>
      <c r="I176" s="622"/>
      <c r="L176" s="249"/>
      <c r="M176" s="250"/>
      <c r="R176" s="419"/>
    </row>
    <row r="177" spans="1:18" ht="12.75">
      <c r="A177" s="542" t="s">
        <v>150</v>
      </c>
      <c r="B177" s="559" t="s">
        <v>141</v>
      </c>
      <c r="C177" s="560"/>
      <c r="D177" s="560"/>
      <c r="E177" s="560"/>
      <c r="F177" s="560"/>
      <c r="G177" s="560"/>
      <c r="H177" s="560"/>
      <c r="I177" s="561"/>
      <c r="L177" s="251"/>
      <c r="M177" s="251"/>
      <c r="R177" s="419"/>
    </row>
    <row r="178" spans="1:18" ht="9" customHeight="1">
      <c r="A178" s="543"/>
      <c r="B178" s="619"/>
      <c r="C178" s="564"/>
      <c r="D178" s="564"/>
      <c r="E178" s="564"/>
      <c r="F178" s="564"/>
      <c r="G178" s="564"/>
      <c r="H178" s="564"/>
      <c r="I178" s="565"/>
      <c r="L178" s="252"/>
      <c r="M178" s="252"/>
      <c r="R178" s="419"/>
    </row>
    <row r="179" spans="1:18" ht="14.25" customHeight="1">
      <c r="A179" s="580" t="s">
        <v>177</v>
      </c>
      <c r="B179" s="583" t="s">
        <v>119</v>
      </c>
      <c r="C179" s="706"/>
      <c r="D179" s="589" t="s">
        <v>151</v>
      </c>
      <c r="E179" s="629"/>
      <c r="F179" s="595" t="s">
        <v>120</v>
      </c>
      <c r="G179" s="627"/>
      <c r="H179" s="627"/>
      <c r="I179" s="628"/>
      <c r="J179" s="29"/>
      <c r="L179" s="252"/>
      <c r="M179" s="252"/>
      <c r="R179" s="419"/>
    </row>
    <row r="180" spans="1:18" ht="12.75">
      <c r="A180" s="581"/>
      <c r="B180" s="585"/>
      <c r="C180" s="707"/>
      <c r="D180" s="591"/>
      <c r="E180" s="630"/>
      <c r="F180" s="662" t="s">
        <v>136</v>
      </c>
      <c r="G180" s="663"/>
      <c r="H180" s="663"/>
      <c r="I180" s="664"/>
      <c r="L180" s="252"/>
      <c r="M180" s="252"/>
      <c r="R180" s="419"/>
    </row>
    <row r="181" spans="1:18" ht="14.25" customHeight="1">
      <c r="A181" s="582"/>
      <c r="B181" s="587"/>
      <c r="C181" s="732"/>
      <c r="D181" s="593"/>
      <c r="E181" s="631"/>
      <c r="F181" s="17">
        <v>0</v>
      </c>
      <c r="G181" s="17">
        <v>100</v>
      </c>
      <c r="H181" s="17">
        <v>200</v>
      </c>
      <c r="I181" s="17">
        <v>300</v>
      </c>
      <c r="L181" s="252"/>
      <c r="M181" s="252"/>
      <c r="R181" s="419"/>
    </row>
    <row r="182" spans="1:18" ht="25.5" customHeight="1">
      <c r="A182" s="729" t="s">
        <v>142</v>
      </c>
      <c r="B182" s="547" t="s">
        <v>205</v>
      </c>
      <c r="C182" s="754"/>
      <c r="D182" s="553" t="s">
        <v>423</v>
      </c>
      <c r="E182" s="660"/>
      <c r="F182" s="1" t="s">
        <v>152</v>
      </c>
      <c r="G182" s="108" t="s">
        <v>421</v>
      </c>
      <c r="H182" s="108" t="s">
        <v>422</v>
      </c>
      <c r="I182" s="108" t="s">
        <v>143</v>
      </c>
      <c r="L182" s="252"/>
      <c r="M182" s="252"/>
      <c r="R182" s="419"/>
    </row>
    <row r="183" spans="1:18" ht="91.5" customHeight="1">
      <c r="A183" s="730"/>
      <c r="B183" s="750"/>
      <c r="C183" s="749"/>
      <c r="D183" s="555"/>
      <c r="E183" s="661"/>
      <c r="F183" s="122"/>
      <c r="G183" s="123"/>
      <c r="H183" s="122"/>
      <c r="I183" s="22" t="s">
        <v>419</v>
      </c>
      <c r="L183" s="252"/>
      <c r="M183" s="252"/>
      <c r="O183" s="80"/>
      <c r="P183" s="81"/>
      <c r="R183" s="419"/>
    </row>
    <row r="184" spans="1:18" ht="103.5" customHeight="1">
      <c r="A184" s="730"/>
      <c r="B184" s="750"/>
      <c r="C184" s="749"/>
      <c r="D184" s="555"/>
      <c r="E184" s="661"/>
      <c r="F184" s="124"/>
      <c r="G184" s="125"/>
      <c r="H184" s="124"/>
      <c r="I184" s="398" t="s">
        <v>343</v>
      </c>
      <c r="L184" s="252"/>
      <c r="M184" s="252"/>
      <c r="O184" s="80"/>
      <c r="P184" s="81"/>
      <c r="R184" s="419"/>
    </row>
    <row r="185" spans="1:18" ht="12.75" customHeight="1">
      <c r="A185" s="730"/>
      <c r="B185" s="750"/>
      <c r="C185" s="749"/>
      <c r="D185" s="555"/>
      <c r="E185" s="661"/>
      <c r="F185" s="612">
        <f>IF(AND(G185="",H185="",I185=""),IF($D$9="","",0),"")</f>
      </c>
      <c r="G185" s="665"/>
      <c r="H185" s="665"/>
      <c r="I185" s="665"/>
      <c r="K185" s="225">
        <f>MAX(F185:I186)</f>
        <v>0</v>
      </c>
      <c r="L185" s="234">
        <v>300</v>
      </c>
      <c r="M185" s="235"/>
      <c r="R185" s="419"/>
    </row>
    <row r="186" spans="1:18" ht="12.75">
      <c r="A186" s="731"/>
      <c r="B186" s="751"/>
      <c r="C186" s="753"/>
      <c r="D186" s="557"/>
      <c r="E186" s="598"/>
      <c r="F186" s="613"/>
      <c r="G186" s="611"/>
      <c r="H186" s="611"/>
      <c r="I186" s="611"/>
      <c r="L186" s="241"/>
      <c r="M186" s="242"/>
      <c r="R186" s="419"/>
    </row>
    <row r="187" spans="1:18" ht="30" customHeight="1">
      <c r="A187" s="25"/>
      <c r="B187" s="387"/>
      <c r="C187" s="387"/>
      <c r="D187" s="246"/>
      <c r="E187" s="247"/>
      <c r="F187" s="260"/>
      <c r="G187" s="260"/>
      <c r="H187" s="260"/>
      <c r="I187" s="260"/>
      <c r="L187" s="241"/>
      <c r="M187" s="242"/>
      <c r="R187" s="419"/>
    </row>
    <row r="188" spans="1:18" s="216" customFormat="1" ht="12">
      <c r="A188" s="80"/>
      <c r="B188" s="615" t="s">
        <v>147</v>
      </c>
      <c r="C188" s="615"/>
      <c r="D188" s="79"/>
      <c r="E188" s="388"/>
      <c r="F188" s="389"/>
      <c r="G188" s="389"/>
      <c r="H188" s="389"/>
      <c r="I188" s="389"/>
      <c r="K188" s="238"/>
      <c r="L188" s="243"/>
      <c r="M188" s="244"/>
      <c r="N188" s="239"/>
      <c r="R188" s="418"/>
    </row>
    <row r="189" spans="1:18" ht="14.25" customHeight="1">
      <c r="A189" s="580" t="s">
        <v>177</v>
      </c>
      <c r="B189" s="583" t="s">
        <v>119</v>
      </c>
      <c r="C189" s="706"/>
      <c r="D189" s="589" t="s">
        <v>151</v>
      </c>
      <c r="E189" s="629"/>
      <c r="F189" s="595" t="s">
        <v>120</v>
      </c>
      <c r="G189" s="627"/>
      <c r="H189" s="627"/>
      <c r="I189" s="628"/>
      <c r="J189" s="29"/>
      <c r="L189" s="252"/>
      <c r="M189" s="252"/>
      <c r="R189" s="419"/>
    </row>
    <row r="190" spans="1:18" ht="12.75">
      <c r="A190" s="581"/>
      <c r="B190" s="585"/>
      <c r="C190" s="707"/>
      <c r="D190" s="591"/>
      <c r="E190" s="630"/>
      <c r="F190" s="662" t="s">
        <v>136</v>
      </c>
      <c r="G190" s="663"/>
      <c r="H190" s="663"/>
      <c r="I190" s="664"/>
      <c r="L190" s="252"/>
      <c r="M190" s="252"/>
      <c r="R190" s="419"/>
    </row>
    <row r="191" spans="1:18" ht="14.25" customHeight="1">
      <c r="A191" s="582"/>
      <c r="B191" s="587"/>
      <c r="C191" s="732"/>
      <c r="D191" s="593"/>
      <c r="E191" s="631"/>
      <c r="F191" s="17">
        <v>0</v>
      </c>
      <c r="G191" s="17">
        <v>100</v>
      </c>
      <c r="H191" s="17">
        <v>200</v>
      </c>
      <c r="I191" s="17">
        <v>300</v>
      </c>
      <c r="L191" s="252"/>
      <c r="M191" s="252"/>
      <c r="R191" s="419"/>
    </row>
    <row r="192" spans="1:18" ht="152.25" customHeight="1">
      <c r="A192" s="718" t="s">
        <v>144</v>
      </c>
      <c r="B192" s="822" t="s">
        <v>342</v>
      </c>
      <c r="C192" s="754"/>
      <c r="D192" s="553" t="s">
        <v>153</v>
      </c>
      <c r="E192" s="660"/>
      <c r="F192" s="108" t="s">
        <v>195</v>
      </c>
      <c r="G192" s="1" t="s">
        <v>340</v>
      </c>
      <c r="H192" s="1" t="s">
        <v>341</v>
      </c>
      <c r="I192" s="108" t="s">
        <v>329</v>
      </c>
      <c r="L192" s="241"/>
      <c r="M192" s="242"/>
      <c r="R192" s="419"/>
    </row>
    <row r="193" spans="1:18" ht="12.75">
      <c r="A193" s="719"/>
      <c r="B193" s="750"/>
      <c r="C193" s="749"/>
      <c r="D193" s="555"/>
      <c r="E193" s="661"/>
      <c r="F193" s="612">
        <f>IF(AND(G193="",H193="",I193=""),IF($D$9="","",0),"")</f>
      </c>
      <c r="G193" s="610"/>
      <c r="H193" s="610"/>
      <c r="I193" s="610"/>
      <c r="K193" s="225">
        <f>MAX(F193:I194)</f>
        <v>0</v>
      </c>
      <c r="L193" s="241"/>
      <c r="M193" s="242">
        <v>300</v>
      </c>
      <c r="R193" s="419"/>
    </row>
    <row r="194" spans="1:18" ht="12.75">
      <c r="A194" s="720"/>
      <c r="B194" s="751"/>
      <c r="C194" s="753"/>
      <c r="D194" s="557"/>
      <c r="E194" s="598"/>
      <c r="F194" s="613"/>
      <c r="G194" s="611"/>
      <c r="H194" s="611"/>
      <c r="I194" s="611"/>
      <c r="L194" s="241"/>
      <c r="M194" s="242"/>
      <c r="R194" s="419"/>
    </row>
    <row r="195" spans="1:18" ht="75.75" customHeight="1">
      <c r="A195" s="718" t="s">
        <v>145</v>
      </c>
      <c r="B195" s="547" t="s">
        <v>330</v>
      </c>
      <c r="C195" s="548"/>
      <c r="D195" s="553" t="s">
        <v>146</v>
      </c>
      <c r="E195" s="660"/>
      <c r="F195" s="1" t="s">
        <v>196</v>
      </c>
      <c r="G195" s="1" t="s">
        <v>331</v>
      </c>
      <c r="H195" s="1" t="s">
        <v>332</v>
      </c>
      <c r="I195" s="1" t="s">
        <v>333</v>
      </c>
      <c r="L195" s="241"/>
      <c r="M195" s="242"/>
      <c r="R195" s="419"/>
    </row>
    <row r="196" spans="1:18" ht="12.75">
      <c r="A196" s="719"/>
      <c r="B196" s="549"/>
      <c r="C196" s="550"/>
      <c r="D196" s="555"/>
      <c r="E196" s="661"/>
      <c r="F196" s="612">
        <f>IF(AND(G196="",H196="",I196=""),IF($D$9="","",0),"")</f>
      </c>
      <c r="G196" s="610"/>
      <c r="H196" s="610"/>
      <c r="I196" s="610"/>
      <c r="K196" s="225">
        <f>MAX(F196:I197)</f>
        <v>0</v>
      </c>
      <c r="L196" s="241"/>
      <c r="M196" s="242">
        <v>300</v>
      </c>
      <c r="R196" s="419"/>
    </row>
    <row r="197" spans="1:18" ht="12.75">
      <c r="A197" s="720"/>
      <c r="B197" s="551"/>
      <c r="C197" s="552"/>
      <c r="D197" s="557"/>
      <c r="E197" s="598"/>
      <c r="F197" s="613"/>
      <c r="G197" s="622"/>
      <c r="H197" s="622"/>
      <c r="I197" s="622"/>
      <c r="L197" s="249"/>
      <c r="M197" s="250"/>
      <c r="R197" s="419"/>
    </row>
    <row r="198" spans="1:18" ht="37.5" customHeight="1">
      <c r="A198" s="132"/>
      <c r="B198" s="230"/>
      <c r="C198" s="230"/>
      <c r="D198" s="231"/>
      <c r="E198" s="231"/>
      <c r="F198" s="231"/>
      <c r="G198" s="231"/>
      <c r="H198" s="231"/>
      <c r="I198" s="231"/>
      <c r="R198" s="419"/>
    </row>
    <row r="199" spans="1:18" ht="30" customHeight="1">
      <c r="A199" s="133" t="s">
        <v>160</v>
      </c>
      <c r="B199" s="771" t="s">
        <v>159</v>
      </c>
      <c r="C199" s="771"/>
      <c r="D199" s="771"/>
      <c r="E199" s="771"/>
      <c r="F199" s="771"/>
      <c r="G199" s="771"/>
      <c r="H199" s="771"/>
      <c r="I199" s="771"/>
      <c r="R199" s="419"/>
    </row>
    <row r="200" spans="1:18" ht="15" customHeight="1">
      <c r="A200" s="112" t="s">
        <v>155</v>
      </c>
      <c r="B200" s="614" t="s">
        <v>154</v>
      </c>
      <c r="C200" s="614"/>
      <c r="D200" s="614"/>
      <c r="E200" s="614"/>
      <c r="F200" s="614"/>
      <c r="G200" s="614"/>
      <c r="H200" s="614"/>
      <c r="I200" s="614"/>
      <c r="R200" s="419"/>
    </row>
    <row r="201" spans="1:18" ht="15">
      <c r="A201" s="84"/>
      <c r="B201" s="614"/>
      <c r="C201" s="614"/>
      <c r="D201" s="614"/>
      <c r="E201" s="614"/>
      <c r="F201" s="614"/>
      <c r="G201" s="614"/>
      <c r="H201" s="614"/>
      <c r="I201" s="614"/>
      <c r="R201" s="419"/>
    </row>
    <row r="202" spans="1:18" ht="15" customHeight="1">
      <c r="A202" s="112" t="s">
        <v>155</v>
      </c>
      <c r="B202" s="614" t="s">
        <v>200</v>
      </c>
      <c r="C202" s="614"/>
      <c r="D202" s="614"/>
      <c r="E202" s="614"/>
      <c r="F202" s="614"/>
      <c r="G202" s="614"/>
      <c r="H202" s="614"/>
      <c r="I202" s="614"/>
      <c r="R202" s="419"/>
    </row>
    <row r="203" spans="1:18" ht="15">
      <c r="A203" s="84"/>
      <c r="B203" s="614"/>
      <c r="C203" s="614"/>
      <c r="D203" s="614"/>
      <c r="E203" s="614"/>
      <c r="F203" s="614"/>
      <c r="G203" s="614"/>
      <c r="H203" s="614"/>
      <c r="I203" s="614"/>
      <c r="R203" s="419"/>
    </row>
    <row r="204" spans="1:18" ht="15">
      <c r="A204" s="84"/>
      <c r="B204" s="614" t="s">
        <v>201</v>
      </c>
      <c r="C204" s="614"/>
      <c r="D204" s="614"/>
      <c r="E204" s="614"/>
      <c r="F204" s="614"/>
      <c r="G204" s="614"/>
      <c r="H204" s="614"/>
      <c r="I204" s="614"/>
      <c r="R204" s="419"/>
    </row>
    <row r="205" spans="1:18" ht="15">
      <c r="A205" s="84"/>
      <c r="B205" s="614"/>
      <c r="C205" s="614"/>
      <c r="D205" s="614"/>
      <c r="E205" s="614"/>
      <c r="F205" s="614"/>
      <c r="G205" s="614"/>
      <c r="H205" s="614"/>
      <c r="I205" s="614"/>
      <c r="R205" s="419"/>
    </row>
    <row r="206" spans="1:18" ht="15">
      <c r="A206" s="84"/>
      <c r="B206" s="143"/>
      <c r="C206" s="143"/>
      <c r="D206" s="144"/>
      <c r="E206" s="83"/>
      <c r="F206" s="83"/>
      <c r="G206" s="83"/>
      <c r="H206" s="83"/>
      <c r="I206" s="83"/>
      <c r="R206" s="419"/>
    </row>
    <row r="207" spans="1:18" ht="12.75">
      <c r="A207" s="542" t="s">
        <v>116</v>
      </c>
      <c r="B207" s="559" t="s">
        <v>269</v>
      </c>
      <c r="C207" s="560"/>
      <c r="D207" s="560"/>
      <c r="E207" s="560"/>
      <c r="F207" s="560"/>
      <c r="G207" s="560"/>
      <c r="H207" s="560"/>
      <c r="I207" s="561"/>
      <c r="L207" s="257"/>
      <c r="M207" s="257" t="s">
        <v>181</v>
      </c>
      <c r="R207" s="419"/>
    </row>
    <row r="208" spans="1:18" ht="12.75">
      <c r="A208" s="543"/>
      <c r="B208" s="562"/>
      <c r="C208" s="563"/>
      <c r="D208" s="564"/>
      <c r="E208" s="564"/>
      <c r="F208" s="564"/>
      <c r="G208" s="564"/>
      <c r="H208" s="564"/>
      <c r="I208" s="565"/>
      <c r="L208" s="258">
        <f>SUM(L246:L274)</f>
        <v>900</v>
      </c>
      <c r="M208" s="258">
        <f>SUM(M246:M274)</f>
        <v>0</v>
      </c>
      <c r="N208" s="259">
        <f>SUM(L208:M208)</f>
        <v>900</v>
      </c>
      <c r="O208" s="54" t="s">
        <v>263</v>
      </c>
      <c r="R208" s="419"/>
    </row>
    <row r="209" spans="1:18" ht="14.25" customHeight="1">
      <c r="A209" s="815" t="s">
        <v>177</v>
      </c>
      <c r="B209" s="583" t="s">
        <v>119</v>
      </c>
      <c r="C209" s="706"/>
      <c r="D209" s="818" t="s">
        <v>406</v>
      </c>
      <c r="E209" s="795" t="s">
        <v>120</v>
      </c>
      <c r="F209" s="796"/>
      <c r="G209" s="796"/>
      <c r="H209" s="796"/>
      <c r="I209" s="797"/>
      <c r="K209" s="50"/>
      <c r="L209" s="412"/>
      <c r="M209" s="413"/>
      <c r="N209" s="3"/>
      <c r="R209" s="176"/>
    </row>
    <row r="210" spans="1:18" ht="12.75">
      <c r="A210" s="816"/>
      <c r="B210" s="585"/>
      <c r="C210" s="707"/>
      <c r="D210" s="819"/>
      <c r="E210" s="798" t="s">
        <v>275</v>
      </c>
      <c r="F210" s="799"/>
      <c r="G210" s="799"/>
      <c r="H210" s="799"/>
      <c r="I210" s="800"/>
      <c r="K210" s="50"/>
      <c r="L210" s="412"/>
      <c r="M210" s="413"/>
      <c r="N210" s="3"/>
      <c r="R210" s="176"/>
    </row>
    <row r="211" spans="1:18" ht="12.75">
      <c r="A211" s="817"/>
      <c r="B211" s="587"/>
      <c r="C211" s="732"/>
      <c r="D211" s="820"/>
      <c r="E211" s="402">
        <v>0</v>
      </c>
      <c r="F211" s="779">
        <v>50</v>
      </c>
      <c r="G211" s="779"/>
      <c r="H211" s="599">
        <v>100</v>
      </c>
      <c r="I211" s="600"/>
      <c r="K211" s="50"/>
      <c r="L211" s="412"/>
      <c r="M211" s="413"/>
      <c r="N211" s="3"/>
      <c r="R211" s="176"/>
    </row>
    <row r="212" spans="1:18" ht="46.5" customHeight="1">
      <c r="A212" s="809" t="s">
        <v>272</v>
      </c>
      <c r="B212" s="571" t="s">
        <v>407</v>
      </c>
      <c r="C212" s="652"/>
      <c r="D212" s="812" t="s">
        <v>409</v>
      </c>
      <c r="E212" s="414" t="s">
        <v>413</v>
      </c>
      <c r="F212" s="569" t="s">
        <v>411</v>
      </c>
      <c r="G212" s="569"/>
      <c r="H212" s="569" t="s">
        <v>412</v>
      </c>
      <c r="I212" s="569"/>
      <c r="K212" s="50"/>
      <c r="L212" s="412"/>
      <c r="M212" s="413"/>
      <c r="N212" s="3"/>
      <c r="R212" s="176"/>
    </row>
    <row r="213" spans="1:18" ht="12.75" customHeight="1">
      <c r="A213" s="810"/>
      <c r="B213" s="653"/>
      <c r="C213" s="654"/>
      <c r="D213" s="813"/>
      <c r="E213" s="620">
        <f>IF(AND(F213="",H213=""),IF($D$9="","",0),"")</f>
      </c>
      <c r="F213" s="570"/>
      <c r="G213" s="570"/>
      <c r="H213" s="570"/>
      <c r="I213" s="570"/>
      <c r="K213" s="50">
        <f>MAX(E213:I214)</f>
        <v>0</v>
      </c>
      <c r="L213" s="412">
        <v>100</v>
      </c>
      <c r="M213" s="413"/>
      <c r="N213" s="3"/>
      <c r="R213" s="176"/>
    </row>
    <row r="214" spans="1:18" ht="12.75" customHeight="1">
      <c r="A214" s="811"/>
      <c r="B214" s="655"/>
      <c r="C214" s="656"/>
      <c r="D214" s="814"/>
      <c r="E214" s="621"/>
      <c r="F214" s="570"/>
      <c r="G214" s="570"/>
      <c r="H214" s="570"/>
      <c r="I214" s="570"/>
      <c r="K214" s="50"/>
      <c r="L214" s="412"/>
      <c r="M214" s="413"/>
      <c r="N214" s="3"/>
      <c r="R214" s="176"/>
    </row>
    <row r="215" spans="1:18" ht="49.5" customHeight="1">
      <c r="A215" s="809" t="s">
        <v>273</v>
      </c>
      <c r="B215" s="571" t="s">
        <v>461</v>
      </c>
      <c r="C215" s="652"/>
      <c r="D215" s="566" t="s">
        <v>408</v>
      </c>
      <c r="E215" s="414" t="s">
        <v>410</v>
      </c>
      <c r="F215" s="569" t="s">
        <v>459</v>
      </c>
      <c r="G215" s="569"/>
      <c r="H215" s="569" t="s">
        <v>460</v>
      </c>
      <c r="I215" s="569"/>
      <c r="K215" s="50"/>
      <c r="L215" s="412"/>
      <c r="M215" s="413"/>
      <c r="N215" s="3"/>
      <c r="R215" s="176"/>
    </row>
    <row r="216" spans="1:18" ht="12.75" customHeight="1">
      <c r="A216" s="810"/>
      <c r="B216" s="653"/>
      <c r="C216" s="654"/>
      <c r="D216" s="567"/>
      <c r="E216" s="620">
        <f>IF(AND(F216="",H216=""),IF($D$9="","",0),"")</f>
      </c>
      <c r="F216" s="570"/>
      <c r="G216" s="570"/>
      <c r="H216" s="570"/>
      <c r="I216" s="570"/>
      <c r="K216" s="50">
        <f>MAX(E216:I217)</f>
        <v>0</v>
      </c>
      <c r="L216" s="412">
        <v>100</v>
      </c>
      <c r="M216" s="413"/>
      <c r="N216" s="3"/>
      <c r="R216" s="176"/>
    </row>
    <row r="217" spans="1:18" ht="12.75" customHeight="1">
      <c r="A217" s="811"/>
      <c r="B217" s="655"/>
      <c r="C217" s="656"/>
      <c r="D217" s="568"/>
      <c r="E217" s="621"/>
      <c r="F217" s="570"/>
      <c r="G217" s="570"/>
      <c r="H217" s="570"/>
      <c r="I217" s="570"/>
      <c r="K217" s="50"/>
      <c r="L217" s="412"/>
      <c r="M217" s="413"/>
      <c r="N217" s="3"/>
      <c r="R217" s="176"/>
    </row>
    <row r="218" spans="1:18" ht="57" customHeight="1">
      <c r="A218" s="25"/>
      <c r="B218" s="387"/>
      <c r="C218" s="387"/>
      <c r="D218" s="246"/>
      <c r="E218" s="247"/>
      <c r="F218" s="260"/>
      <c r="G218" s="260"/>
      <c r="H218" s="260"/>
      <c r="I218" s="260"/>
      <c r="L218" s="241"/>
      <c r="M218" s="242"/>
      <c r="R218" s="419"/>
    </row>
    <row r="219" spans="1:18" s="216" customFormat="1" ht="12">
      <c r="A219" s="80"/>
      <c r="B219" s="615" t="s">
        <v>147</v>
      </c>
      <c r="C219" s="615"/>
      <c r="D219" s="79"/>
      <c r="E219" s="388"/>
      <c r="F219" s="389"/>
      <c r="G219" s="389"/>
      <c r="H219" s="389"/>
      <c r="I219" s="389"/>
      <c r="K219" s="238"/>
      <c r="L219" s="243"/>
      <c r="M219" s="244"/>
      <c r="N219" s="239"/>
      <c r="R219" s="418"/>
    </row>
    <row r="220" spans="1:18" ht="14.25" customHeight="1">
      <c r="A220" s="580" t="s">
        <v>177</v>
      </c>
      <c r="B220" s="583" t="s">
        <v>119</v>
      </c>
      <c r="C220" s="706"/>
      <c r="D220" s="607" t="s">
        <v>120</v>
      </c>
      <c r="E220" s="608"/>
      <c r="F220" s="608"/>
      <c r="G220" s="608"/>
      <c r="H220" s="608"/>
      <c r="I220" s="609"/>
      <c r="R220" s="3"/>
    </row>
    <row r="221" spans="1:18" ht="12.75" customHeight="1">
      <c r="A221" s="581"/>
      <c r="B221" s="585"/>
      <c r="C221" s="707"/>
      <c r="D221" s="555" t="s">
        <v>431</v>
      </c>
      <c r="E221" s="556"/>
      <c r="F221" s="556"/>
      <c r="G221" s="556"/>
      <c r="H221" s="556"/>
      <c r="I221" s="661"/>
      <c r="R221" s="3"/>
    </row>
    <row r="222" spans="1:18" ht="29.25" customHeight="1">
      <c r="A222" s="438" t="s">
        <v>274</v>
      </c>
      <c r="B222" s="547" t="s">
        <v>432</v>
      </c>
      <c r="C222" s="548"/>
      <c r="D222" s="21" t="s">
        <v>270</v>
      </c>
      <c r="E222" s="21" t="s">
        <v>433</v>
      </c>
      <c r="F222" s="22" t="s">
        <v>434</v>
      </c>
      <c r="G222" s="718" t="s">
        <v>435</v>
      </c>
      <c r="H222" s="26" t="s">
        <v>140</v>
      </c>
      <c r="I222" s="26" t="s">
        <v>436</v>
      </c>
      <c r="L222" s="219"/>
      <c r="M222" s="220"/>
      <c r="N222" s="248"/>
      <c r="O222" s="54"/>
      <c r="R222" s="3"/>
    </row>
    <row r="223" spans="1:18" ht="2.25" customHeight="1">
      <c r="A223" s="439"/>
      <c r="B223" s="549"/>
      <c r="C223" s="550"/>
      <c r="D223" s="399"/>
      <c r="E223" s="399"/>
      <c r="F223" s="399"/>
      <c r="G223" s="719"/>
      <c r="H223" s="440"/>
      <c r="I223" s="67"/>
      <c r="L223" s="219"/>
      <c r="M223" s="220"/>
      <c r="N223" s="248"/>
      <c r="O223" s="54"/>
      <c r="R223" s="3"/>
    </row>
    <row r="224" spans="1:18" ht="14.25" customHeight="1">
      <c r="A224" s="439"/>
      <c r="B224" s="549"/>
      <c r="C224" s="550"/>
      <c r="D224" s="399"/>
      <c r="E224" s="441"/>
      <c r="F224" s="442"/>
      <c r="G224" s="821" t="s">
        <v>453</v>
      </c>
      <c r="H224" s="821" t="s">
        <v>437</v>
      </c>
      <c r="I224" s="821" t="s">
        <v>453</v>
      </c>
      <c r="L224" s="219"/>
      <c r="M224" s="220"/>
      <c r="N224" s="248"/>
      <c r="O224" s="54"/>
      <c r="R224" s="3"/>
    </row>
    <row r="225" spans="1:18" ht="180.75" customHeight="1">
      <c r="A225" s="439"/>
      <c r="B225" s="764" t="s">
        <v>438</v>
      </c>
      <c r="C225" s="763"/>
      <c r="D225" s="399"/>
      <c r="E225" s="441"/>
      <c r="F225" s="442"/>
      <c r="G225" s="821"/>
      <c r="H225" s="821"/>
      <c r="I225" s="821"/>
      <c r="L225" s="219"/>
      <c r="M225" s="220"/>
      <c r="N225" s="248"/>
      <c r="O225" s="54"/>
      <c r="R225" s="3"/>
    </row>
    <row r="226" spans="1:18" ht="72" customHeight="1">
      <c r="A226" s="439"/>
      <c r="B226" s="768"/>
      <c r="C226" s="769"/>
      <c r="D226" s="399"/>
      <c r="E226" s="770" t="s">
        <v>439</v>
      </c>
      <c r="F226" s="445"/>
      <c r="G226" s="821"/>
      <c r="H226" s="821"/>
      <c r="I226" s="821"/>
      <c r="L226" s="219"/>
      <c r="M226" s="220"/>
      <c r="N226" s="248"/>
      <c r="O226" s="54"/>
      <c r="R226" s="3"/>
    </row>
    <row r="227" spans="1:18" ht="79.5" customHeight="1">
      <c r="A227" s="439"/>
      <c r="B227" s="446"/>
      <c r="C227" s="447"/>
      <c r="D227" s="399"/>
      <c r="E227" s="770"/>
      <c r="F227" s="442" t="s">
        <v>440</v>
      </c>
      <c r="G227" s="442" t="s">
        <v>441</v>
      </c>
      <c r="H227" s="448" t="s">
        <v>442</v>
      </c>
      <c r="I227" s="442" t="s">
        <v>443</v>
      </c>
      <c r="L227" s="219"/>
      <c r="M227" s="220"/>
      <c r="N227" s="248"/>
      <c r="O227" s="54"/>
      <c r="R227" s="3"/>
    </row>
    <row r="228" spans="1:18" ht="12.75" customHeight="1">
      <c r="A228" s="439"/>
      <c r="B228" s="443"/>
      <c r="C228" s="444"/>
      <c r="D228" s="612">
        <f>IF(AND(E228="",F228="",G228="",H228="",I228=""),IF($D$9="","",0),"")</f>
      </c>
      <c r="E228" s="610"/>
      <c r="F228" s="610"/>
      <c r="G228" s="610"/>
      <c r="H228" s="610"/>
      <c r="I228" s="610"/>
      <c r="K228" s="225">
        <f>SUM(D228:I229)</f>
        <v>0</v>
      </c>
      <c r="L228" s="449"/>
      <c r="M228" s="450"/>
      <c r="R228" s="3"/>
    </row>
    <row r="229" spans="1:18" ht="12.75" customHeight="1">
      <c r="A229" s="439"/>
      <c r="B229" s="443"/>
      <c r="C229" s="444"/>
      <c r="D229" s="613"/>
      <c r="E229" s="823"/>
      <c r="F229" s="823"/>
      <c r="G229" s="823"/>
      <c r="H229" s="823"/>
      <c r="I229" s="823"/>
      <c r="L229" s="449"/>
      <c r="M229" s="450"/>
      <c r="R229" s="3"/>
    </row>
    <row r="230" spans="1:18" ht="62.25" customHeight="1">
      <c r="A230" s="439"/>
      <c r="B230" s="443"/>
      <c r="C230" s="444"/>
      <c r="D230" s="21"/>
      <c r="E230" s="123"/>
      <c r="F230" s="454" t="s">
        <v>444</v>
      </c>
      <c r="G230" s="454" t="s">
        <v>445</v>
      </c>
      <c r="H230" s="455" t="s">
        <v>446</v>
      </c>
      <c r="I230" s="454" t="s">
        <v>447</v>
      </c>
      <c r="L230" s="219"/>
      <c r="M230" s="220"/>
      <c r="N230" s="248"/>
      <c r="O230" s="54"/>
      <c r="R230" s="3"/>
    </row>
    <row r="231" spans="1:18" ht="12.75" customHeight="1">
      <c r="A231" s="439"/>
      <c r="B231" s="443"/>
      <c r="C231" s="444"/>
      <c r="D231" s="612">
        <f>IF(AND(E231="",F231="",G231="",H231="",I231=""),IF($D$9="","",0),"")</f>
      </c>
      <c r="E231" s="610"/>
      <c r="F231" s="610"/>
      <c r="G231" s="610"/>
      <c r="H231" s="610"/>
      <c r="I231" s="610"/>
      <c r="K231" s="225">
        <f>SUM(D231:I232)</f>
        <v>0</v>
      </c>
      <c r="L231" s="449"/>
      <c r="M231" s="450"/>
      <c r="R231" s="3"/>
    </row>
    <row r="232" spans="1:18" ht="12.75" customHeight="1">
      <c r="A232" s="439"/>
      <c r="B232" s="443"/>
      <c r="C232" s="444"/>
      <c r="D232" s="613"/>
      <c r="E232" s="823"/>
      <c r="F232" s="823"/>
      <c r="G232" s="823"/>
      <c r="H232" s="823"/>
      <c r="I232" s="823"/>
      <c r="L232" s="449"/>
      <c r="M232" s="450"/>
      <c r="R232" s="3"/>
    </row>
    <row r="233" spans="1:18" ht="78.75" customHeight="1">
      <c r="A233" s="439"/>
      <c r="B233" s="768" t="s">
        <v>448</v>
      </c>
      <c r="C233" s="769"/>
      <c r="D233" s="399"/>
      <c r="E233" s="456"/>
      <c r="F233" s="442" t="s">
        <v>449</v>
      </c>
      <c r="G233" s="448" t="s">
        <v>450</v>
      </c>
      <c r="H233" s="448" t="s">
        <v>451</v>
      </c>
      <c r="I233" s="442" t="s">
        <v>452</v>
      </c>
      <c r="L233" s="219"/>
      <c r="M233" s="220"/>
      <c r="N233" s="248"/>
      <c r="O233" s="54"/>
      <c r="R233" s="3"/>
    </row>
    <row r="234" spans="1:18" ht="12.75" customHeight="1">
      <c r="A234" s="439"/>
      <c r="B234" s="443"/>
      <c r="C234" s="444"/>
      <c r="D234" s="612">
        <f>IF(AND(E234="",F234="",G234="",H234="",I234=""),IF($D$9="","",0),"")</f>
      </c>
      <c r="E234" s="610"/>
      <c r="F234" s="610"/>
      <c r="G234" s="610"/>
      <c r="H234" s="610"/>
      <c r="I234" s="610"/>
      <c r="K234" s="225">
        <f>SUM(D234:I235)</f>
        <v>0</v>
      </c>
      <c r="L234" s="449"/>
      <c r="M234" s="450"/>
      <c r="R234" s="3"/>
    </row>
    <row r="235" spans="1:18" ht="12.75" customHeight="1">
      <c r="A235" s="451"/>
      <c r="B235" s="452"/>
      <c r="C235" s="453"/>
      <c r="D235" s="613"/>
      <c r="E235" s="823"/>
      <c r="F235" s="823"/>
      <c r="G235" s="823"/>
      <c r="H235" s="823"/>
      <c r="I235" s="823"/>
      <c r="L235" s="449"/>
      <c r="M235" s="450"/>
      <c r="R235" s="3"/>
    </row>
    <row r="236" spans="1:18" ht="12.75" customHeight="1">
      <c r="A236" s="580" t="s">
        <v>177</v>
      </c>
      <c r="B236" s="583" t="s">
        <v>119</v>
      </c>
      <c r="C236" s="584"/>
      <c r="D236" s="589" t="s">
        <v>151</v>
      </c>
      <c r="E236" s="590"/>
      <c r="F236" s="595" t="s">
        <v>120</v>
      </c>
      <c r="G236" s="596"/>
      <c r="H236" s="596"/>
      <c r="I236" s="597"/>
      <c r="J236" s="390"/>
      <c r="K236" s="390"/>
      <c r="L236" s="412"/>
      <c r="M236" s="411"/>
      <c r="N236" s="3"/>
      <c r="R236" s="3"/>
    </row>
    <row r="237" spans="1:18" ht="12.75" customHeight="1">
      <c r="A237" s="581"/>
      <c r="B237" s="585"/>
      <c r="C237" s="586"/>
      <c r="D237" s="591"/>
      <c r="E237" s="592"/>
      <c r="F237" s="557"/>
      <c r="G237" s="558"/>
      <c r="H237" s="558"/>
      <c r="I237" s="598"/>
      <c r="J237" s="390"/>
      <c r="K237" s="390"/>
      <c r="L237" s="412"/>
      <c r="M237" s="411"/>
      <c r="N237" s="3"/>
      <c r="R237" s="3"/>
    </row>
    <row r="238" spans="1:18" ht="12.75">
      <c r="A238" s="582"/>
      <c r="B238" s="587"/>
      <c r="C238" s="588"/>
      <c r="D238" s="593"/>
      <c r="E238" s="594"/>
      <c r="F238" s="657">
        <v>0</v>
      </c>
      <c r="G238" s="600"/>
      <c r="H238" s="657">
        <v>300</v>
      </c>
      <c r="I238" s="600"/>
      <c r="J238" s="390"/>
      <c r="K238" s="390"/>
      <c r="L238" s="412"/>
      <c r="M238" s="411"/>
      <c r="N238" s="3"/>
      <c r="R238" s="3"/>
    </row>
    <row r="239" spans="1:18" ht="12.75" customHeight="1">
      <c r="A239" s="544" t="s">
        <v>276</v>
      </c>
      <c r="B239" s="547" t="s">
        <v>462</v>
      </c>
      <c r="C239" s="548"/>
      <c r="D239" s="553" t="s">
        <v>463</v>
      </c>
      <c r="E239" s="554"/>
      <c r="F239" s="528" t="s">
        <v>270</v>
      </c>
      <c r="G239" s="529"/>
      <c r="H239" s="528" t="s">
        <v>464</v>
      </c>
      <c r="I239" s="529"/>
      <c r="J239" s="390"/>
      <c r="K239" s="390"/>
      <c r="L239" s="412"/>
      <c r="M239" s="411"/>
      <c r="N239" s="3"/>
      <c r="R239" s="3"/>
    </row>
    <row r="240" spans="1:18" ht="12.75" customHeight="1">
      <c r="A240" s="545"/>
      <c r="B240" s="549"/>
      <c r="C240" s="550"/>
      <c r="D240" s="555"/>
      <c r="E240" s="556"/>
      <c r="F240" s="530"/>
      <c r="G240" s="531"/>
      <c r="H240" s="530"/>
      <c r="I240" s="531"/>
      <c r="J240" s="390"/>
      <c r="K240" s="390"/>
      <c r="L240" s="412"/>
      <c r="M240" s="411"/>
      <c r="N240" s="3"/>
      <c r="R240" s="3"/>
    </row>
    <row r="241" spans="1:18" ht="8.25" customHeight="1">
      <c r="A241" s="545"/>
      <c r="B241" s="549"/>
      <c r="C241" s="550"/>
      <c r="D241" s="555"/>
      <c r="E241" s="556"/>
      <c r="F241" s="530"/>
      <c r="G241" s="531"/>
      <c r="H241" s="530"/>
      <c r="I241" s="531"/>
      <c r="J241" s="390"/>
      <c r="K241" s="390"/>
      <c r="L241" s="412"/>
      <c r="M241" s="411"/>
      <c r="N241" s="3"/>
      <c r="R241" s="3"/>
    </row>
    <row r="242" spans="1:18" ht="12" customHeight="1">
      <c r="A242" s="545"/>
      <c r="B242" s="549"/>
      <c r="C242" s="550"/>
      <c r="D242" s="555"/>
      <c r="E242" s="556"/>
      <c r="F242" s="530"/>
      <c r="G242" s="531"/>
      <c r="H242" s="530"/>
      <c r="I242" s="531"/>
      <c r="J242" s="390"/>
      <c r="K242" s="390"/>
      <c r="L242" s="412"/>
      <c r="M242" s="411"/>
      <c r="N242" s="3"/>
      <c r="R242" s="3"/>
    </row>
    <row r="243" spans="1:18" ht="12.75">
      <c r="A243" s="545"/>
      <c r="B243" s="549"/>
      <c r="C243" s="550"/>
      <c r="D243" s="555"/>
      <c r="E243" s="556"/>
      <c r="F243" s="532"/>
      <c r="G243" s="533"/>
      <c r="H243" s="532"/>
      <c r="I243" s="533"/>
      <c r="J243" s="390"/>
      <c r="K243" s="390"/>
      <c r="L243" s="412"/>
      <c r="M243" s="411"/>
      <c r="N243" s="3"/>
      <c r="R243" s="3"/>
    </row>
    <row r="244" spans="1:18" ht="12.75">
      <c r="A244" s="545"/>
      <c r="B244" s="549"/>
      <c r="C244" s="550"/>
      <c r="D244" s="555"/>
      <c r="E244" s="556"/>
      <c r="F244" s="534">
        <f>IF(AND(H244=""),IF($D$9="","",0),"")</f>
      </c>
      <c r="G244" s="535"/>
      <c r="H244" s="538"/>
      <c r="I244" s="539"/>
      <c r="K244" s="50">
        <f>SUM(F244:I245)</f>
        <v>0</v>
      </c>
      <c r="L244" s="386"/>
      <c r="M244" s="385">
        <v>300</v>
      </c>
      <c r="N244" s="3"/>
      <c r="R244" s="3"/>
    </row>
    <row r="245" spans="1:18" ht="12.75">
      <c r="A245" s="546"/>
      <c r="B245" s="551"/>
      <c r="C245" s="552"/>
      <c r="D245" s="557"/>
      <c r="E245" s="558"/>
      <c r="F245" s="536"/>
      <c r="G245" s="537"/>
      <c r="H245" s="540"/>
      <c r="I245" s="541"/>
      <c r="K245" s="50"/>
      <c r="L245" s="386"/>
      <c r="M245" s="385"/>
      <c r="N245" s="3"/>
      <c r="R245" s="3"/>
    </row>
    <row r="246" spans="1:18" ht="27" customHeight="1">
      <c r="A246" s="25"/>
      <c r="B246" s="387"/>
      <c r="C246" s="387"/>
      <c r="D246" s="246"/>
      <c r="E246" s="247"/>
      <c r="F246" s="260"/>
      <c r="G246" s="260"/>
      <c r="H246" s="260"/>
      <c r="I246" s="260"/>
      <c r="L246" s="241"/>
      <c r="M246" s="242"/>
      <c r="R246" s="419"/>
    </row>
    <row r="247" spans="1:18" s="216" customFormat="1" ht="12.75">
      <c r="A247" s="80"/>
      <c r="B247" s="615" t="s">
        <v>147</v>
      </c>
      <c r="C247" s="615"/>
      <c r="D247" s="79"/>
      <c r="E247" s="388"/>
      <c r="F247" s="389"/>
      <c r="G247" s="389"/>
      <c r="H247" s="389"/>
      <c r="I247" s="389"/>
      <c r="K247" s="50"/>
      <c r="L247" s="412"/>
      <c r="M247" s="413"/>
      <c r="N247" s="239"/>
      <c r="R247" s="418"/>
    </row>
    <row r="248" spans="1:18" ht="14.25" customHeight="1">
      <c r="A248" s="580" t="s">
        <v>177</v>
      </c>
      <c r="B248" s="583" t="s">
        <v>119</v>
      </c>
      <c r="C248" s="584"/>
      <c r="D248" s="604"/>
      <c r="E248" s="607" t="s">
        <v>120</v>
      </c>
      <c r="F248" s="608"/>
      <c r="G248" s="608"/>
      <c r="H248" s="608"/>
      <c r="I248" s="609"/>
      <c r="K248" s="50"/>
      <c r="L248" s="412"/>
      <c r="M248" s="411"/>
      <c r="O248" s="154"/>
      <c r="R248" s="176"/>
    </row>
    <row r="249" spans="1:18" ht="14.25" customHeight="1">
      <c r="A249" s="581"/>
      <c r="B249" s="585"/>
      <c r="C249" s="586"/>
      <c r="D249" s="605"/>
      <c r="E249" s="557" t="s">
        <v>136</v>
      </c>
      <c r="F249" s="558"/>
      <c r="G249" s="558"/>
      <c r="H249" s="558"/>
      <c r="I249" s="598"/>
      <c r="K249" s="50"/>
      <c r="L249" s="412"/>
      <c r="M249" s="411"/>
      <c r="O249" s="154"/>
      <c r="R249" s="176"/>
    </row>
    <row r="250" spans="1:18" ht="12.75">
      <c r="A250" s="582"/>
      <c r="B250" s="587"/>
      <c r="C250" s="588"/>
      <c r="D250" s="606"/>
      <c r="E250" s="402">
        <v>0</v>
      </c>
      <c r="F250" s="779">
        <v>50</v>
      </c>
      <c r="G250" s="779"/>
      <c r="H250" s="599">
        <v>100</v>
      </c>
      <c r="I250" s="600"/>
      <c r="K250" s="50"/>
      <c r="L250" s="412"/>
      <c r="M250" s="411"/>
      <c r="O250" s="154"/>
      <c r="R250" s="176"/>
    </row>
    <row r="251" spans="1:18" ht="81.75" customHeight="1">
      <c r="A251" s="601" t="s">
        <v>465</v>
      </c>
      <c r="B251" s="571" t="s">
        <v>458</v>
      </c>
      <c r="C251" s="572"/>
      <c r="D251" s="573"/>
      <c r="E251" s="414" t="s">
        <v>454</v>
      </c>
      <c r="F251" s="569" t="s">
        <v>455</v>
      </c>
      <c r="G251" s="569"/>
      <c r="H251" s="569" t="s">
        <v>456</v>
      </c>
      <c r="I251" s="569"/>
      <c r="K251" s="50"/>
      <c r="L251" s="412"/>
      <c r="M251" s="413"/>
      <c r="O251" s="154"/>
      <c r="R251" s="176"/>
    </row>
    <row r="252" spans="1:18" ht="12.75">
      <c r="A252" s="602"/>
      <c r="B252" s="574"/>
      <c r="C252" s="575"/>
      <c r="D252" s="576"/>
      <c r="E252" s="620">
        <f>IF(AND(F252="",H252=""),IF($D$9="","",0),"")</f>
      </c>
      <c r="F252" s="570"/>
      <c r="G252" s="570"/>
      <c r="H252" s="570"/>
      <c r="I252" s="570"/>
      <c r="K252" s="50">
        <f>MAX(E252:I253)</f>
        <v>0</v>
      </c>
      <c r="L252" s="412">
        <v>100</v>
      </c>
      <c r="M252" s="413"/>
      <c r="O252" s="154"/>
      <c r="R252" s="176"/>
    </row>
    <row r="253" spans="1:18" ht="12.75">
      <c r="A253" s="603"/>
      <c r="B253" s="577"/>
      <c r="C253" s="578"/>
      <c r="D253" s="579"/>
      <c r="E253" s="621"/>
      <c r="F253" s="570"/>
      <c r="G253" s="570"/>
      <c r="H253" s="570"/>
      <c r="I253" s="570"/>
      <c r="K253" s="50"/>
      <c r="L253" s="412"/>
      <c r="M253" s="413"/>
      <c r="O253" s="154"/>
      <c r="R253" s="176"/>
    </row>
    <row r="254" spans="1:18" ht="14.25" customHeight="1">
      <c r="A254" s="580" t="s">
        <v>177</v>
      </c>
      <c r="B254" s="583" t="s">
        <v>119</v>
      </c>
      <c r="C254" s="706"/>
      <c r="D254" s="818" t="s">
        <v>406</v>
      </c>
      <c r="E254" s="607" t="s">
        <v>120</v>
      </c>
      <c r="F254" s="608"/>
      <c r="G254" s="608"/>
      <c r="H254" s="608"/>
      <c r="I254" s="609"/>
      <c r="K254" s="50"/>
      <c r="L254" s="412"/>
      <c r="M254" s="413"/>
      <c r="O254" s="154"/>
      <c r="R254" s="176"/>
    </row>
    <row r="255" spans="1:18" ht="14.25" customHeight="1">
      <c r="A255" s="581"/>
      <c r="B255" s="585"/>
      <c r="C255" s="707"/>
      <c r="D255" s="819"/>
      <c r="E255" s="557" t="s">
        <v>136</v>
      </c>
      <c r="F255" s="558"/>
      <c r="G255" s="558"/>
      <c r="H255" s="558"/>
      <c r="I255" s="598"/>
      <c r="K255" s="50"/>
      <c r="L255" s="412"/>
      <c r="M255" s="413"/>
      <c r="O255" s="154"/>
      <c r="R255" s="176"/>
    </row>
    <row r="256" spans="1:18" ht="12.75">
      <c r="A256" s="582"/>
      <c r="B256" s="587"/>
      <c r="C256" s="732"/>
      <c r="D256" s="820"/>
      <c r="E256" s="402">
        <v>0</v>
      </c>
      <c r="F256" s="824">
        <v>50</v>
      </c>
      <c r="G256" s="779"/>
      <c r="H256" s="825">
        <v>100</v>
      </c>
      <c r="I256" s="600"/>
      <c r="K256" s="50"/>
      <c r="L256" s="412"/>
      <c r="M256" s="413"/>
      <c r="O256" s="154"/>
      <c r="R256" s="176"/>
    </row>
    <row r="257" spans="1:18" ht="54" customHeight="1">
      <c r="A257" s="737" t="s">
        <v>278</v>
      </c>
      <c r="B257" s="571" t="s">
        <v>471</v>
      </c>
      <c r="C257" s="652"/>
      <c r="D257" s="812" t="s">
        <v>470</v>
      </c>
      <c r="E257" s="414" t="s">
        <v>467</v>
      </c>
      <c r="F257" s="569" t="s">
        <v>468</v>
      </c>
      <c r="G257" s="569"/>
      <c r="H257" s="569" t="s">
        <v>469</v>
      </c>
      <c r="I257" s="569"/>
      <c r="K257" s="50"/>
      <c r="L257" s="412"/>
      <c r="M257" s="413"/>
      <c r="O257" s="154"/>
      <c r="R257" s="176"/>
    </row>
    <row r="258" spans="1:18" ht="12.75">
      <c r="A258" s="738"/>
      <c r="B258" s="653"/>
      <c r="C258" s="654"/>
      <c r="D258" s="813"/>
      <c r="E258" s="620">
        <f>IF(AND(F258="",H258=""),IF($D$9="","",0),"")</f>
      </c>
      <c r="F258" s="570"/>
      <c r="G258" s="570"/>
      <c r="H258" s="570"/>
      <c r="I258" s="570"/>
      <c r="K258" s="50">
        <f>MAX(E258:I259)</f>
        <v>0</v>
      </c>
      <c r="L258" s="412">
        <v>150</v>
      </c>
      <c r="M258" s="413"/>
      <c r="O258" s="154"/>
      <c r="R258" s="176"/>
    </row>
    <row r="259" spans="1:18" ht="12.75">
      <c r="A259" s="739"/>
      <c r="B259" s="655"/>
      <c r="C259" s="656"/>
      <c r="D259" s="814"/>
      <c r="E259" s="621"/>
      <c r="F259" s="570"/>
      <c r="G259" s="570"/>
      <c r="H259" s="570"/>
      <c r="I259" s="570"/>
      <c r="K259" s="50"/>
      <c r="L259" s="412"/>
      <c r="M259" s="413"/>
      <c r="O259" s="154"/>
      <c r="R259" s="176"/>
    </row>
    <row r="260" spans="1:18" ht="54" customHeight="1">
      <c r="A260" s="737" t="s">
        <v>334</v>
      </c>
      <c r="B260" s="571" t="s">
        <v>472</v>
      </c>
      <c r="C260" s="652"/>
      <c r="D260" s="812" t="s">
        <v>470</v>
      </c>
      <c r="E260" s="414" t="s">
        <v>467</v>
      </c>
      <c r="F260" s="569" t="s">
        <v>468</v>
      </c>
      <c r="G260" s="569"/>
      <c r="H260" s="569" t="s">
        <v>469</v>
      </c>
      <c r="I260" s="569"/>
      <c r="K260" s="50"/>
      <c r="L260" s="412"/>
      <c r="M260" s="413"/>
      <c r="O260" s="154"/>
      <c r="R260" s="176"/>
    </row>
    <row r="261" spans="1:18" ht="12.75">
      <c r="A261" s="738"/>
      <c r="B261" s="653"/>
      <c r="C261" s="654"/>
      <c r="D261" s="813"/>
      <c r="E261" s="620">
        <f>IF(AND(F261="",H261=""),IF($D$9="","",0),"")</f>
      </c>
      <c r="F261" s="570"/>
      <c r="G261" s="570"/>
      <c r="H261" s="570"/>
      <c r="I261" s="570"/>
      <c r="K261" s="50">
        <f>MAX(E261:I262)</f>
        <v>0</v>
      </c>
      <c r="L261" s="412">
        <v>150</v>
      </c>
      <c r="M261" s="413"/>
      <c r="O261" s="154"/>
      <c r="R261" s="176"/>
    </row>
    <row r="262" spans="1:18" ht="12.75">
      <c r="A262" s="739"/>
      <c r="B262" s="655"/>
      <c r="C262" s="656"/>
      <c r="D262" s="814"/>
      <c r="E262" s="621"/>
      <c r="F262" s="570"/>
      <c r="G262" s="570"/>
      <c r="H262" s="570"/>
      <c r="I262" s="570"/>
      <c r="K262" s="50"/>
      <c r="L262" s="412"/>
      <c r="M262" s="413"/>
      <c r="O262" s="154"/>
      <c r="R262" s="176"/>
    </row>
    <row r="263" spans="1:18" ht="54" customHeight="1">
      <c r="A263" s="737" t="s">
        <v>335</v>
      </c>
      <c r="B263" s="571" t="s">
        <v>473</v>
      </c>
      <c r="C263" s="652"/>
      <c r="D263" s="812" t="s">
        <v>476</v>
      </c>
      <c r="E263" s="414" t="s">
        <v>467</v>
      </c>
      <c r="F263" s="569" t="s">
        <v>468</v>
      </c>
      <c r="G263" s="569"/>
      <c r="H263" s="569" t="s">
        <v>469</v>
      </c>
      <c r="I263" s="569"/>
      <c r="K263" s="50"/>
      <c r="L263" s="412"/>
      <c r="M263" s="413"/>
      <c r="O263" s="154"/>
      <c r="R263" s="176"/>
    </row>
    <row r="264" spans="1:18" ht="12.75">
      <c r="A264" s="738"/>
      <c r="B264" s="653"/>
      <c r="C264" s="654"/>
      <c r="D264" s="813"/>
      <c r="E264" s="620">
        <f>IF(AND(F264="",H264=""),IF($D$9="","",0),"")</f>
      </c>
      <c r="F264" s="570"/>
      <c r="G264" s="570"/>
      <c r="H264" s="570"/>
      <c r="I264" s="570"/>
      <c r="K264" s="50">
        <f>MAX(E264:I265)</f>
        <v>0</v>
      </c>
      <c r="L264" s="412">
        <v>150</v>
      </c>
      <c r="M264" s="413"/>
      <c r="O264" s="154"/>
      <c r="R264" s="176"/>
    </row>
    <row r="265" spans="1:18" ht="12.75">
      <c r="A265" s="739"/>
      <c r="B265" s="655"/>
      <c r="C265" s="656"/>
      <c r="D265" s="814"/>
      <c r="E265" s="621"/>
      <c r="F265" s="570"/>
      <c r="G265" s="570"/>
      <c r="H265" s="570"/>
      <c r="I265" s="570"/>
      <c r="K265" s="50"/>
      <c r="L265" s="412"/>
      <c r="M265" s="413"/>
      <c r="O265" s="154"/>
      <c r="R265" s="176"/>
    </row>
    <row r="266" spans="1:18" ht="85.5" customHeight="1">
      <c r="A266" s="737" t="s">
        <v>474</v>
      </c>
      <c r="B266" s="571" t="s">
        <v>475</v>
      </c>
      <c r="C266" s="652"/>
      <c r="D266" s="812" t="s">
        <v>470</v>
      </c>
      <c r="E266" s="414" t="s">
        <v>467</v>
      </c>
      <c r="F266" s="569" t="s">
        <v>468</v>
      </c>
      <c r="G266" s="569"/>
      <c r="H266" s="569" t="s">
        <v>469</v>
      </c>
      <c r="I266" s="569"/>
      <c r="K266" s="50"/>
      <c r="L266" s="412"/>
      <c r="M266" s="413"/>
      <c r="O266" s="154"/>
      <c r="R266" s="176"/>
    </row>
    <row r="267" spans="1:18" ht="12.75">
      <c r="A267" s="738"/>
      <c r="B267" s="653"/>
      <c r="C267" s="654"/>
      <c r="D267" s="813"/>
      <c r="E267" s="620">
        <f>IF(AND(F267="",H267=""),IF($D$9="","",0),"")</f>
      </c>
      <c r="F267" s="570"/>
      <c r="G267" s="570"/>
      <c r="H267" s="570"/>
      <c r="I267" s="570"/>
      <c r="K267" s="50">
        <f>MAX(E267:I268)</f>
        <v>0</v>
      </c>
      <c r="L267" s="412">
        <v>150</v>
      </c>
      <c r="M267" s="413"/>
      <c r="O267" s="154"/>
      <c r="R267" s="176"/>
    </row>
    <row r="268" spans="1:18" ht="12.75">
      <c r="A268" s="739"/>
      <c r="B268" s="655"/>
      <c r="C268" s="656"/>
      <c r="D268" s="814"/>
      <c r="E268" s="621"/>
      <c r="F268" s="570"/>
      <c r="G268" s="570"/>
      <c r="H268" s="570"/>
      <c r="I268" s="570"/>
      <c r="K268" s="50"/>
      <c r="L268" s="412"/>
      <c r="M268" s="413"/>
      <c r="O268" s="154"/>
      <c r="R268" s="176"/>
    </row>
    <row r="269" spans="1:18" ht="72" customHeight="1">
      <c r="A269" s="737" t="s">
        <v>466</v>
      </c>
      <c r="B269" s="571" t="s">
        <v>479</v>
      </c>
      <c r="C269" s="652"/>
      <c r="D269" s="812" t="s">
        <v>480</v>
      </c>
      <c r="E269" s="414" t="s">
        <v>467</v>
      </c>
      <c r="F269" s="569" t="s">
        <v>468</v>
      </c>
      <c r="G269" s="569"/>
      <c r="H269" s="569" t="s">
        <v>469</v>
      </c>
      <c r="I269" s="569"/>
      <c r="K269" s="50"/>
      <c r="L269" s="412"/>
      <c r="M269" s="413"/>
      <c r="O269" s="154"/>
      <c r="R269" s="176"/>
    </row>
    <row r="270" spans="1:18" ht="12.75" customHeight="1">
      <c r="A270" s="738"/>
      <c r="B270" s="653"/>
      <c r="C270" s="654"/>
      <c r="D270" s="813"/>
      <c r="E270" s="620">
        <f>IF(AND(F270="",H270=""),IF($D$9="","",0),"")</f>
      </c>
      <c r="F270" s="570"/>
      <c r="G270" s="570"/>
      <c r="H270" s="570"/>
      <c r="I270" s="570"/>
      <c r="K270" s="50">
        <f>MAX(E270:I271)</f>
        <v>0</v>
      </c>
      <c r="L270" s="412">
        <v>100</v>
      </c>
      <c r="M270" s="413"/>
      <c r="O270" s="154"/>
      <c r="R270" s="176"/>
    </row>
    <row r="271" spans="1:18" ht="12.75">
      <c r="A271" s="739"/>
      <c r="B271" s="655"/>
      <c r="C271" s="656"/>
      <c r="D271" s="814"/>
      <c r="E271" s="621"/>
      <c r="F271" s="570"/>
      <c r="G271" s="570"/>
      <c r="H271" s="570"/>
      <c r="I271" s="570"/>
      <c r="K271" s="50"/>
      <c r="L271" s="412"/>
      <c r="M271" s="413"/>
      <c r="O271" s="154"/>
      <c r="R271" s="176"/>
    </row>
    <row r="272" spans="1:18" ht="55.5" customHeight="1">
      <c r="A272" s="737" t="s">
        <v>477</v>
      </c>
      <c r="B272" s="571" t="s">
        <v>481</v>
      </c>
      <c r="C272" s="652"/>
      <c r="D272" s="812" t="s">
        <v>482</v>
      </c>
      <c r="E272" s="414" t="s">
        <v>484</v>
      </c>
      <c r="F272" s="569" t="s">
        <v>485</v>
      </c>
      <c r="G272" s="569"/>
      <c r="H272" s="569" t="s">
        <v>486</v>
      </c>
      <c r="I272" s="569"/>
      <c r="K272" s="50"/>
      <c r="L272" s="412"/>
      <c r="M272" s="413"/>
      <c r="O272" s="154"/>
      <c r="R272" s="176"/>
    </row>
    <row r="273" spans="1:18" ht="12.75" customHeight="1">
      <c r="A273" s="738"/>
      <c r="B273" s="653"/>
      <c r="C273" s="654"/>
      <c r="D273" s="813"/>
      <c r="E273" s="620">
        <f>IF(AND(F273="",H273=""),IF($D$9="","",0),"")</f>
      </c>
      <c r="F273" s="570"/>
      <c r="G273" s="570"/>
      <c r="H273" s="570"/>
      <c r="I273" s="570"/>
      <c r="K273" s="50">
        <f>MAX(E273:I274)</f>
        <v>0</v>
      </c>
      <c r="L273" s="412">
        <v>100</v>
      </c>
      <c r="M273" s="413"/>
      <c r="O273" s="154"/>
      <c r="R273" s="176"/>
    </row>
    <row r="274" spans="1:18" ht="12.75">
      <c r="A274" s="739"/>
      <c r="B274" s="655"/>
      <c r="C274" s="656"/>
      <c r="D274" s="814"/>
      <c r="E274" s="621"/>
      <c r="F274" s="570"/>
      <c r="G274" s="570"/>
      <c r="H274" s="570"/>
      <c r="I274" s="570"/>
      <c r="K274" s="50"/>
      <c r="L274" s="412"/>
      <c r="M274" s="413"/>
      <c r="O274" s="154"/>
      <c r="R274" s="176"/>
    </row>
    <row r="275" spans="1:19" s="28" customFormat="1" ht="15">
      <c r="A275" s="32"/>
      <c r="B275" s="253"/>
      <c r="C275" s="253"/>
      <c r="D275" s="390"/>
      <c r="E275" s="254"/>
      <c r="F275" s="254"/>
      <c r="G275" s="254"/>
      <c r="H275" s="254"/>
      <c r="I275" s="254"/>
      <c r="N275" s="39" t="s">
        <v>26</v>
      </c>
      <c r="P275" s="34"/>
      <c r="Q275" s="34"/>
      <c r="R275" s="420"/>
      <c r="S275" s="34"/>
    </row>
    <row r="276" spans="1:24" s="34" customFormat="1" ht="15">
      <c r="A276" s="32"/>
      <c r="B276" s="261"/>
      <c r="C276" s="261"/>
      <c r="D276" s="261"/>
      <c r="E276" s="30"/>
      <c r="F276" s="30"/>
      <c r="G276" s="30"/>
      <c r="H276" s="30"/>
      <c r="I276" s="30"/>
      <c r="N276" s="116"/>
      <c r="P276" s="107"/>
      <c r="Q276" s="61"/>
      <c r="R276" s="421"/>
      <c r="S276" s="33"/>
      <c r="T276" s="33"/>
      <c r="U276" s="33"/>
      <c r="V276" s="33"/>
      <c r="W276" s="33"/>
      <c r="X276" s="33"/>
    </row>
    <row r="277" spans="2:23" s="34" customFormat="1" ht="15.75" customHeight="1">
      <c r="B277" s="644" t="s">
        <v>162</v>
      </c>
      <c r="C277" s="645"/>
      <c r="D277" s="645"/>
      <c r="E277" s="646"/>
      <c r="F277" s="641" t="s">
        <v>109</v>
      </c>
      <c r="G277" s="642"/>
      <c r="H277" s="643"/>
      <c r="K277" s="218"/>
      <c r="L277" s="255" t="s">
        <v>180</v>
      </c>
      <c r="M277" s="256"/>
      <c r="N277" s="391">
        <f>SUM(N30,N59,N208)</f>
        <v>5150</v>
      </c>
      <c r="O277" s="35"/>
      <c r="P277" s="61"/>
      <c r="Q277" s="61"/>
      <c r="R277" s="422"/>
      <c r="S277" s="87"/>
      <c r="T277" s="87"/>
      <c r="U277" s="87"/>
      <c r="V277" s="87"/>
      <c r="W277" s="87"/>
    </row>
    <row r="278" spans="1:23" s="34" customFormat="1" ht="15.75" customHeight="1">
      <c r="A278" s="101" t="s">
        <v>103</v>
      </c>
      <c r="B278" s="647" t="s">
        <v>163</v>
      </c>
      <c r="C278" s="648"/>
      <c r="D278" s="648"/>
      <c r="E278" s="649"/>
      <c r="F278" s="109">
        <v>910</v>
      </c>
      <c r="G278" s="113" t="s">
        <v>520</v>
      </c>
      <c r="H278" s="57"/>
      <c r="J278" s="52"/>
      <c r="K278" s="262" t="s">
        <v>27</v>
      </c>
      <c r="L278" s="257"/>
      <c r="M278" s="257" t="s">
        <v>181</v>
      </c>
      <c r="N278" s="265"/>
      <c r="O278" s="35"/>
      <c r="P278" s="61"/>
      <c r="Q278" s="61"/>
      <c r="R278" s="423"/>
      <c r="S278" s="36"/>
      <c r="T278" s="36"/>
      <c r="U278" s="36"/>
      <c r="V278" s="36"/>
      <c r="W278" s="36"/>
    </row>
    <row r="279" spans="1:23" s="34" customFormat="1" ht="15.75" customHeight="1">
      <c r="A279" s="101" t="s">
        <v>168</v>
      </c>
      <c r="B279" s="647" t="s">
        <v>164</v>
      </c>
      <c r="C279" s="648"/>
      <c r="D279" s="648"/>
      <c r="E279" s="649"/>
      <c r="F279" s="110">
        <v>1711</v>
      </c>
      <c r="G279" s="392" t="s">
        <v>192</v>
      </c>
      <c r="H279" s="111"/>
      <c r="J279" s="52"/>
      <c r="K279" s="263">
        <f>SUM(K33:K278)</f>
        <v>0</v>
      </c>
      <c r="L279" s="264">
        <f>SUM(L30,L59,L208)</f>
        <v>3600</v>
      </c>
      <c r="M279" s="264">
        <f>SUM(M30,M59,M208)</f>
        <v>1550</v>
      </c>
      <c r="N279" s="265"/>
      <c r="O279" s="37"/>
      <c r="P279" s="61"/>
      <c r="Q279" s="61"/>
      <c r="R279" s="422"/>
      <c r="S279" s="86"/>
      <c r="T279" s="86"/>
      <c r="U279" s="86"/>
      <c r="V279" s="86"/>
      <c r="W279" s="86"/>
    </row>
    <row r="280" spans="1:24" s="34" customFormat="1" ht="25.5" customHeight="1">
      <c r="A280" s="32"/>
      <c r="B280" s="245"/>
      <c r="C280" s="139"/>
      <c r="D280" s="139"/>
      <c r="E280" s="58"/>
      <c r="F280" s="58"/>
      <c r="G280" s="40"/>
      <c r="H280" s="41"/>
      <c r="I280" s="58"/>
      <c r="K280" s="264"/>
      <c r="L280" s="264"/>
      <c r="M280" s="264"/>
      <c r="N280" s="265"/>
      <c r="P280" s="38"/>
      <c r="Q280" s="62"/>
      <c r="R280" s="424"/>
      <c r="S280" s="87"/>
      <c r="T280" s="86"/>
      <c r="U280" s="86"/>
      <c r="V280" s="86"/>
      <c r="W280" s="86"/>
      <c r="X280" s="86"/>
    </row>
    <row r="281" spans="1:19" s="28" customFormat="1" ht="15.75" customHeight="1">
      <c r="A281" s="32"/>
      <c r="B281" s="650" t="s">
        <v>173</v>
      </c>
      <c r="C281" s="650"/>
      <c r="D281" s="650"/>
      <c r="E281" s="650"/>
      <c r="F281" s="650"/>
      <c r="G281" s="650"/>
      <c r="H281" s="56">
        <f>IF(OR(D9="",K279=0),"",K279)</f>
      </c>
      <c r="I281" s="42" t="s">
        <v>101</v>
      </c>
      <c r="J281" s="15"/>
      <c r="K281" s="15"/>
      <c r="L281" s="15"/>
      <c r="M281" s="15"/>
      <c r="N281" s="164"/>
      <c r="R281" s="425"/>
      <c r="S281" s="3"/>
    </row>
    <row r="282" spans="1:19" s="28" customFormat="1" ht="15.75">
      <c r="A282" s="32"/>
      <c r="B282" s="145"/>
      <c r="C282" s="222"/>
      <c r="D282" s="222"/>
      <c r="E282" s="222"/>
      <c r="F282" s="222"/>
      <c r="G282" s="222"/>
      <c r="H282" s="222"/>
      <c r="I282" s="254"/>
      <c r="J282" s="40"/>
      <c r="K282" s="40"/>
      <c r="L282" s="40"/>
      <c r="M282" s="40"/>
      <c r="N282" s="164"/>
      <c r="O282" s="40"/>
      <c r="R282" s="426"/>
      <c r="S282" s="3"/>
    </row>
    <row r="283" spans="1:19" s="28" customFormat="1" ht="15.75">
      <c r="A283" s="393" t="s">
        <v>191</v>
      </c>
      <c r="C283" s="146"/>
      <c r="D283" s="394">
        <f>IF(OR(H281="",C12="",D9=""),"",IF(M27&lt;40,IF(K28=1,K27,"уточните должность"),""))</f>
      </c>
      <c r="F283" s="266"/>
      <c r="H283" s="394">
        <f>IF(OR(H281="",D9=""),"",IF(E16="первая",IF(H281&gt;=F278,"соответствует","не соответствует"),IF(H281&gt;=F279,"соответствует","не соответствует")))</f>
      </c>
      <c r="I283" s="88"/>
      <c r="J283" s="40"/>
      <c r="K283" s="40"/>
      <c r="L283" s="40"/>
      <c r="M283" s="40"/>
      <c r="N283" s="164"/>
      <c r="O283" s="40"/>
      <c r="R283" s="426"/>
      <c r="S283" s="3"/>
    </row>
    <row r="284" spans="1:19" s="28" customFormat="1" ht="24" customHeight="1">
      <c r="A284" s="63" t="s">
        <v>364</v>
      </c>
      <c r="B284" s="147"/>
      <c r="C284" s="147"/>
      <c r="D284" s="147"/>
      <c r="F284" s="89">
        <f>IF(OR(H281="",D9="",E16=""),"",IF(E16="первая",A278,A279))</f>
      </c>
      <c r="G284" s="43" t="s">
        <v>102</v>
      </c>
      <c r="H284" s="245"/>
      <c r="I284" s="86"/>
      <c r="J284" s="40"/>
      <c r="K284" s="86"/>
      <c r="L284" s="40"/>
      <c r="M284" s="40"/>
      <c r="N284" s="164"/>
      <c r="O284" s="40"/>
      <c r="R284" s="426"/>
      <c r="S284" s="3"/>
    </row>
    <row r="285" spans="1:19" s="28" customFormat="1" ht="15.75">
      <c r="A285" s="63"/>
      <c r="B285" s="147"/>
      <c r="C285" s="147"/>
      <c r="D285" s="147"/>
      <c r="E285" s="89"/>
      <c r="F285" s="43"/>
      <c r="G285" s="43"/>
      <c r="H285" s="245"/>
      <c r="I285" s="86"/>
      <c r="J285" s="40"/>
      <c r="K285" s="86"/>
      <c r="L285" s="40"/>
      <c r="M285" s="40"/>
      <c r="N285" s="164"/>
      <c r="O285" s="40"/>
      <c r="R285" s="426"/>
      <c r="S285" s="3"/>
    </row>
    <row r="286" spans="1:19" s="28" customFormat="1" ht="15.75">
      <c r="A286" s="651" t="s">
        <v>249</v>
      </c>
      <c r="B286" s="651"/>
      <c r="C286" s="651"/>
      <c r="D286" s="222"/>
      <c r="E286" s="222"/>
      <c r="F286" s="222"/>
      <c r="G286" s="222"/>
      <c r="H286" s="222"/>
      <c r="I286" s="222"/>
      <c r="J286" s="3"/>
      <c r="K286" s="116"/>
      <c r="L286" s="116"/>
      <c r="M286" s="116"/>
      <c r="N286" s="640"/>
      <c r="O286" s="640"/>
      <c r="P286" s="640"/>
      <c r="Q286" s="640"/>
      <c r="R286" s="640"/>
      <c r="S286" s="3"/>
    </row>
    <row r="287" spans="1:19" s="28" customFormat="1" ht="15.75">
      <c r="A287" s="651"/>
      <c r="B287" s="651"/>
      <c r="C287" s="651"/>
      <c r="D287" s="148"/>
      <c r="E287" s="90"/>
      <c r="F287" s="135">
        <f>IF($D$9&lt;&gt;"",IF('общие сведения'!K68&lt;&gt;"",'общие сведения'!K68,""),"")</f>
      </c>
      <c r="G287" s="88"/>
      <c r="H287" s="88"/>
      <c r="I287" s="88"/>
      <c r="J287" s="3"/>
      <c r="K287" s="116"/>
      <c r="L287" s="116"/>
      <c r="M287" s="116"/>
      <c r="N287" s="116"/>
      <c r="P287" s="85"/>
      <c r="R287" s="427"/>
      <c r="S287" s="3"/>
    </row>
    <row r="288" spans="1:19" s="28" customFormat="1" ht="15.75">
      <c r="A288" s="37"/>
      <c r="B288" s="34"/>
      <c r="C288" s="395"/>
      <c r="D288" s="148"/>
      <c r="E288" s="90"/>
      <c r="F288" s="638" t="s">
        <v>167</v>
      </c>
      <c r="G288" s="638"/>
      <c r="H288" s="638"/>
      <c r="I288" s="638"/>
      <c r="K288" s="164"/>
      <c r="L288" s="164"/>
      <c r="M288" s="164"/>
      <c r="N288" s="40"/>
      <c r="O288" s="41"/>
      <c r="P288" s="41"/>
      <c r="Q288" s="41"/>
      <c r="R288" s="428"/>
      <c r="S288" s="3"/>
    </row>
    <row r="289" spans="1:19" s="28" customFormat="1" ht="15.75">
      <c r="A289" s="37" t="s">
        <v>165</v>
      </c>
      <c r="B289" s="34"/>
      <c r="C289" s="395"/>
      <c r="D289" s="148"/>
      <c r="E289" s="90"/>
      <c r="F289" s="135">
        <f>IF($D$9&lt;&gt;"",IF('общие сведения'!K70&lt;&gt;"",'общие сведения'!K70,""),"")</f>
      </c>
      <c r="G289" s="136"/>
      <c r="H289" s="136"/>
      <c r="I289" s="136"/>
      <c r="J289" s="43"/>
      <c r="K289" s="43"/>
      <c r="L289" s="43"/>
      <c r="M289" s="43"/>
      <c r="N289" s="164"/>
      <c r="O289" s="86"/>
      <c r="P289" s="86"/>
      <c r="R289" s="429"/>
      <c r="S289" s="3"/>
    </row>
    <row r="290" spans="1:19" s="28" customFormat="1" ht="15.75">
      <c r="A290" s="32"/>
      <c r="B290" s="396"/>
      <c r="C290" s="395"/>
      <c r="D290" s="148"/>
      <c r="E290" s="90"/>
      <c r="F290" s="638" t="s">
        <v>167</v>
      </c>
      <c r="G290" s="638"/>
      <c r="H290" s="638"/>
      <c r="I290" s="638"/>
      <c r="J290" s="86"/>
      <c r="K290" s="164"/>
      <c r="L290" s="43"/>
      <c r="M290" s="43"/>
      <c r="N290" s="43"/>
      <c r="O290" s="43"/>
      <c r="P290" s="43"/>
      <c r="Q290" s="43"/>
      <c r="R290" s="430"/>
      <c r="S290" s="3"/>
    </row>
    <row r="291" spans="1:19" s="28" customFormat="1" ht="15.75">
      <c r="A291" s="32"/>
      <c r="B291" s="145"/>
      <c r="C291" s="222"/>
      <c r="D291" s="148"/>
      <c r="E291" s="90"/>
      <c r="F291" s="135">
        <f>IF($D$9&lt;&gt;"",IF('общие сведения'!K72&lt;&gt;"",'общие сведения'!K72,""),"")</f>
      </c>
      <c r="G291" s="137"/>
      <c r="H291" s="136"/>
      <c r="I291" s="136"/>
      <c r="J291" s="3"/>
      <c r="K291" s="116"/>
      <c r="L291" s="116"/>
      <c r="M291" s="116"/>
      <c r="N291" s="116"/>
      <c r="O291" s="3"/>
      <c r="P291" s="39"/>
      <c r="Q291" s="3"/>
      <c r="R291" s="431"/>
      <c r="S291" s="3"/>
    </row>
    <row r="292" spans="1:18" s="28" customFormat="1" ht="15.75">
      <c r="A292" s="32"/>
      <c r="B292" s="145"/>
      <c r="C292" s="222"/>
      <c r="D292" s="148"/>
      <c r="E292" s="90"/>
      <c r="F292" s="638" t="s">
        <v>167</v>
      </c>
      <c r="G292" s="638"/>
      <c r="H292" s="638"/>
      <c r="I292" s="638"/>
      <c r="J292" s="90"/>
      <c r="K292" s="116"/>
      <c r="L292" s="164"/>
      <c r="M292" s="90"/>
      <c r="N292" s="90"/>
      <c r="O292" s="90"/>
      <c r="P292" s="90"/>
      <c r="Q292" s="90"/>
      <c r="R292" s="432"/>
    </row>
    <row r="293" spans="1:18" s="28" customFormat="1" ht="15.75">
      <c r="A293" s="32"/>
      <c r="B293" s="145"/>
      <c r="C293" s="222"/>
      <c r="D293" s="148"/>
      <c r="E293" s="90"/>
      <c r="F293" s="135">
        <f>IF($D$9&lt;&gt;"",IF('общие сведения'!K74&lt;&gt;"",'общие сведения'!K74,""),"")</f>
      </c>
      <c r="G293" s="137"/>
      <c r="H293" s="136"/>
      <c r="I293" s="136"/>
      <c r="J293" s="90"/>
      <c r="K293" s="164"/>
      <c r="L293" s="164"/>
      <c r="M293" s="91"/>
      <c r="N293" s="91"/>
      <c r="O293" s="91"/>
      <c r="P293" s="91"/>
      <c r="Q293" s="91"/>
      <c r="R293" s="433"/>
    </row>
    <row r="294" spans="1:18" s="28" customFormat="1" ht="15.75">
      <c r="A294" s="32"/>
      <c r="B294" s="145"/>
      <c r="C294" s="222"/>
      <c r="D294" s="222"/>
      <c r="E294" s="222"/>
      <c r="F294" s="638" t="s">
        <v>167</v>
      </c>
      <c r="G294" s="638"/>
      <c r="H294" s="638"/>
      <c r="I294" s="638"/>
      <c r="J294" s="90"/>
      <c r="K294" s="116"/>
      <c r="L294" s="164"/>
      <c r="M294" s="90"/>
      <c r="N294" s="90"/>
      <c r="O294" s="90"/>
      <c r="P294" s="90"/>
      <c r="Q294" s="90"/>
      <c r="R294" s="432"/>
    </row>
    <row r="295" spans="1:18" s="28" customFormat="1" ht="15.75">
      <c r="A295" s="245"/>
      <c r="B295" s="639" t="s">
        <v>20</v>
      </c>
      <c r="C295" s="639"/>
      <c r="D295" s="639"/>
      <c r="E295" s="639"/>
      <c r="G295" s="115" t="str">
        <f>IF(_vsego&lt;&gt;""," «  "&amp;'общие сведения'!C77&amp;"  »  "&amp;'общие сведения'!E77&amp;"  20"&amp;'общие сведения'!H77&amp;" г.","« __ » ___________  20__ г.")</f>
        <v>« __ » ___________  20__ г.</v>
      </c>
      <c r="H295" s="138"/>
      <c r="I295" s="267"/>
      <c r="J295" s="90"/>
      <c r="K295" s="164"/>
      <c r="L295" s="164"/>
      <c r="M295" s="91"/>
      <c r="N295" s="91"/>
      <c r="O295" s="91"/>
      <c r="P295" s="91"/>
      <c r="Q295" s="91"/>
      <c r="R295" s="433"/>
    </row>
    <row r="296" spans="1:18" s="28" customFormat="1" ht="15.75">
      <c r="A296" s="32"/>
      <c r="B296" s="145"/>
      <c r="C296" s="149"/>
      <c r="D296" s="222"/>
      <c r="E296" s="222"/>
      <c r="F296" s="222"/>
      <c r="G296" s="222"/>
      <c r="H296" s="44"/>
      <c r="I296" s="222"/>
      <c r="J296" s="90"/>
      <c r="K296" s="116"/>
      <c r="L296" s="90">
        <f>IF(ЭЗ!E544&lt;&gt;"",ЭЗ!E544,"")</f>
      </c>
      <c r="M296" s="90"/>
      <c r="N296" s="90"/>
      <c r="O296" s="90"/>
      <c r="P296" s="90"/>
      <c r="Q296" s="90"/>
      <c r="R296" s="432"/>
    </row>
    <row r="297" spans="1:18" s="28" customFormat="1" ht="15.75">
      <c r="A297" s="32"/>
      <c r="B297" s="636"/>
      <c r="C297" s="636"/>
      <c r="D297" s="636"/>
      <c r="E297" s="636"/>
      <c r="F297" s="636"/>
      <c r="G297" s="636"/>
      <c r="H297" s="636"/>
      <c r="I297" s="636"/>
      <c r="J297" s="90"/>
      <c r="K297" s="164"/>
      <c r="L297" s="164"/>
      <c r="M297" s="91"/>
      <c r="N297" s="91"/>
      <c r="O297" s="91"/>
      <c r="P297" s="91"/>
      <c r="Q297" s="91"/>
      <c r="R297" s="433"/>
    </row>
    <row r="298" spans="1:18" s="28" customFormat="1" ht="17.25">
      <c r="A298" s="32"/>
      <c r="B298" s="637" t="s">
        <v>271</v>
      </c>
      <c r="C298" s="637"/>
      <c r="D298" s="637"/>
      <c r="E298" s="637"/>
      <c r="F298" s="637"/>
      <c r="G298" s="637"/>
      <c r="H298" s="637"/>
      <c r="I298" s="637"/>
      <c r="J298" s="90"/>
      <c r="K298" s="116"/>
      <c r="L298" s="90">
        <f>IF(ЭЗ!E545&lt;&gt;"",ЭЗ!E545,"")</f>
      </c>
      <c r="M298" s="90"/>
      <c r="N298" s="90"/>
      <c r="O298" s="90"/>
      <c r="P298" s="90"/>
      <c r="Q298" s="90"/>
      <c r="R298" s="432"/>
    </row>
    <row r="299" spans="1:18" s="28" customFormat="1" ht="17.25">
      <c r="A299" s="32"/>
      <c r="B299" s="359"/>
      <c r="C299" s="359"/>
      <c r="D299" s="359"/>
      <c r="E299" s="359"/>
      <c r="F299" s="359"/>
      <c r="G299" s="359"/>
      <c r="H299" s="359"/>
      <c r="I299" s="359"/>
      <c r="J299" s="90"/>
      <c r="K299" s="116"/>
      <c r="L299" s="90"/>
      <c r="M299" s="90"/>
      <c r="N299" s="90"/>
      <c r="O299" s="90"/>
      <c r="P299" s="90"/>
      <c r="Q299" s="90"/>
      <c r="R299" s="432"/>
    </row>
    <row r="300" spans="1:19" s="28" customFormat="1" ht="15.75">
      <c r="A300" s="397" t="s">
        <v>336</v>
      </c>
      <c r="B300" s="245"/>
      <c r="C300" s="150"/>
      <c r="D300" s="245"/>
      <c r="E300" s="96"/>
      <c r="F300" s="63">
        <f>IF('общие сведения'!K19&lt;&gt;"",'общие сведения'!K19,"")</f>
      </c>
      <c r="G300" s="34"/>
      <c r="H300" s="34"/>
      <c r="J300" s="90"/>
      <c r="K300" s="164"/>
      <c r="L300" s="164"/>
      <c r="M300" s="91"/>
      <c r="N300" s="91"/>
      <c r="O300" s="91"/>
      <c r="P300" s="91"/>
      <c r="Q300" s="91"/>
      <c r="R300" s="433"/>
      <c r="S300" s="3"/>
    </row>
    <row r="301" spans="1:18" s="28" customFormat="1" ht="34.5" customHeight="1">
      <c r="A301" s="32"/>
      <c r="B301" s="267"/>
      <c r="C301" s="222"/>
      <c r="D301" s="635" t="s">
        <v>166</v>
      </c>
      <c r="E301" s="635"/>
      <c r="F301" s="638" t="s">
        <v>167</v>
      </c>
      <c r="G301" s="638"/>
      <c r="H301" s="638"/>
      <c r="I301" s="638"/>
      <c r="K301" s="164"/>
      <c r="L301" s="164"/>
      <c r="M301" s="92"/>
      <c r="N301" s="92"/>
      <c r="O301" s="93"/>
      <c r="P301" s="94"/>
      <c r="Q301" s="95"/>
      <c r="R301" s="431"/>
    </row>
    <row r="302" spans="1:19" s="28" customFormat="1" ht="15.75">
      <c r="A302" s="268" t="s">
        <v>178</v>
      </c>
      <c r="B302" s="245"/>
      <c r="C302" s="151"/>
      <c r="D302" s="151"/>
      <c r="E302" s="103"/>
      <c r="F302" s="103"/>
      <c r="G302" s="103"/>
      <c r="H302" s="103"/>
      <c r="I302" s="103"/>
      <c r="J302" s="3"/>
      <c r="K302" s="269"/>
      <c r="L302" s="270"/>
      <c r="M302" s="92"/>
      <c r="N302" s="92"/>
      <c r="O302" s="46"/>
      <c r="P302" s="45"/>
      <c r="Q302" s="47"/>
      <c r="R302" s="431"/>
      <c r="S302" s="3"/>
    </row>
    <row r="303" spans="1:19" s="28" customFormat="1" ht="7.5" customHeight="1">
      <c r="A303" s="268"/>
      <c r="B303" s="245"/>
      <c r="C303" s="151"/>
      <c r="D303" s="151"/>
      <c r="E303" s="103"/>
      <c r="F303" s="103"/>
      <c r="G303" s="103"/>
      <c r="H303" s="103"/>
      <c r="I303" s="103"/>
      <c r="J303" s="3"/>
      <c r="K303" s="269"/>
      <c r="L303" s="270"/>
      <c r="M303" s="92"/>
      <c r="N303" s="92"/>
      <c r="O303" s="46"/>
      <c r="P303" s="45"/>
      <c r="Q303" s="47"/>
      <c r="R303" s="431"/>
      <c r="S303" s="3"/>
    </row>
    <row r="304" spans="1:19" s="28" customFormat="1" ht="12.75">
      <c r="A304" s="633">
        <f>IF(_vsego&lt;&gt;"",'общие сведения'!L142,"")</f>
      </c>
      <c r="B304" s="634"/>
      <c r="C304" s="634"/>
      <c r="D304" s="634"/>
      <c r="E304" s="634"/>
      <c r="F304" s="634"/>
      <c r="G304" s="634"/>
      <c r="H304" s="634"/>
      <c r="I304" s="634"/>
      <c r="J304" s="3"/>
      <c r="K304" s="116"/>
      <c r="L304" s="116"/>
      <c r="M304" s="116"/>
      <c r="N304" s="116"/>
      <c r="O304" s="3"/>
      <c r="P304" s="39"/>
      <c r="Q304" s="3"/>
      <c r="R304" s="431"/>
      <c r="S304" s="3"/>
    </row>
    <row r="305" spans="1:19" s="28" customFormat="1" ht="15">
      <c r="A305" s="634"/>
      <c r="B305" s="634"/>
      <c r="C305" s="634"/>
      <c r="D305" s="634"/>
      <c r="E305" s="634"/>
      <c r="F305" s="634"/>
      <c r="G305" s="634"/>
      <c r="H305" s="634"/>
      <c r="I305" s="634"/>
      <c r="J305" s="98"/>
      <c r="K305" s="98"/>
      <c r="L305" s="116"/>
      <c r="M305" s="632"/>
      <c r="N305" s="632"/>
      <c r="O305" s="632"/>
      <c r="P305" s="632"/>
      <c r="Q305" s="632"/>
      <c r="R305" s="632"/>
      <c r="S305" s="3"/>
    </row>
    <row r="306" spans="1:19" s="28" customFormat="1" ht="15">
      <c r="A306" s="634"/>
      <c r="B306" s="634"/>
      <c r="C306" s="634"/>
      <c r="D306" s="634"/>
      <c r="E306" s="634"/>
      <c r="F306" s="634"/>
      <c r="G306" s="634"/>
      <c r="H306" s="634"/>
      <c r="I306" s="634"/>
      <c r="J306" s="98"/>
      <c r="K306" s="98"/>
      <c r="L306" s="116"/>
      <c r="M306" s="358"/>
      <c r="N306" s="358"/>
      <c r="O306" s="358"/>
      <c r="P306" s="358"/>
      <c r="Q306" s="358"/>
      <c r="R306" s="434"/>
      <c r="S306" s="3"/>
    </row>
    <row r="307" spans="1:19" s="28" customFormat="1" ht="15">
      <c r="A307" s="634"/>
      <c r="B307" s="634"/>
      <c r="C307" s="634"/>
      <c r="D307" s="634"/>
      <c r="E307" s="634"/>
      <c r="F307" s="634"/>
      <c r="G307" s="634"/>
      <c r="H307" s="634"/>
      <c r="I307" s="634"/>
      <c r="J307" s="98"/>
      <c r="K307" s="98"/>
      <c r="L307" s="116"/>
      <c r="M307" s="358"/>
      <c r="N307" s="358"/>
      <c r="O307" s="358"/>
      <c r="P307" s="358"/>
      <c r="Q307" s="358"/>
      <c r="R307" s="434"/>
      <c r="S307" s="3"/>
    </row>
    <row r="308" spans="1:19" s="28" customFormat="1" ht="15.75">
      <c r="A308" s="634"/>
      <c r="B308" s="634"/>
      <c r="C308" s="634"/>
      <c r="D308" s="634"/>
      <c r="E308" s="634"/>
      <c r="F308" s="634"/>
      <c r="G308" s="634"/>
      <c r="H308" s="634"/>
      <c r="I308" s="634"/>
      <c r="J308" s="99"/>
      <c r="K308" s="99"/>
      <c r="L308" s="164"/>
      <c r="M308" s="164"/>
      <c r="N308" s="164"/>
      <c r="O308" s="99"/>
      <c r="P308" s="99"/>
      <c r="Q308" s="99"/>
      <c r="R308" s="435"/>
      <c r="S308" s="3"/>
    </row>
    <row r="309" spans="1:19" s="28" customFormat="1" ht="16.5" customHeight="1">
      <c r="A309" s="33"/>
      <c r="B309" s="152"/>
      <c r="C309" s="152"/>
      <c r="D309" s="153"/>
      <c r="E309" s="33"/>
      <c r="F309" s="33"/>
      <c r="G309" s="33"/>
      <c r="H309" s="33"/>
      <c r="I309" s="33"/>
      <c r="J309" s="48"/>
      <c r="K309" s="102"/>
      <c r="L309" s="102"/>
      <c r="M309" s="102"/>
      <c r="N309" s="102"/>
      <c r="O309" s="48"/>
      <c r="P309" s="48"/>
      <c r="Q309" s="48"/>
      <c r="R309" s="436"/>
      <c r="S309" s="3"/>
    </row>
    <row r="310" spans="1:19" s="28" customFormat="1" ht="16.5" customHeight="1">
      <c r="A310" s="48"/>
      <c r="B310" s="790" t="str">
        <f>IF(A324=13,"Экспертное заключение ГОТОВО к печати","ЭЗ не готово к печати")</f>
        <v>ЭЗ не готово к печати</v>
      </c>
      <c r="C310" s="790"/>
      <c r="D310" s="790"/>
      <c r="E310" s="790"/>
      <c r="F310" s="790"/>
      <c r="G310" s="790"/>
      <c r="H310" s="790"/>
      <c r="I310" s="790"/>
      <c r="J310" s="48"/>
      <c r="K310" s="102"/>
      <c r="L310" s="102"/>
      <c r="M310" s="102"/>
      <c r="N310" s="102"/>
      <c r="O310" s="48"/>
      <c r="P310" s="48"/>
      <c r="Q310" s="48"/>
      <c r="R310" s="436"/>
      <c r="S310" s="3"/>
    </row>
    <row r="311" spans="1:19" s="28" customFormat="1" ht="15">
      <c r="A311" s="187">
        <f>IF(F311=" + ",1,0)</f>
        <v>0</v>
      </c>
      <c r="B311" s="783" t="s">
        <v>105</v>
      </c>
      <c r="C311" s="783"/>
      <c r="D311" s="783"/>
      <c r="E311" s="200"/>
      <c r="F311" s="200" t="str">
        <f>IF(D9&lt;&gt;""," + ","не заполнено")</f>
        <v>не заполнено</v>
      </c>
      <c r="G311" s="201"/>
      <c r="H311" s="200"/>
      <c r="I311" s="200"/>
      <c r="J311" s="48"/>
      <c r="K311" s="102"/>
      <c r="L311" s="102"/>
      <c r="M311" s="102"/>
      <c r="N311" s="102"/>
      <c r="O311" s="48"/>
      <c r="P311" s="49"/>
      <c r="Q311" s="48"/>
      <c r="R311" s="436"/>
      <c r="S311" s="3"/>
    </row>
    <row r="312" spans="1:19" s="28" customFormat="1" ht="15">
      <c r="A312" s="187">
        <f aca="true" t="shared" si="1" ref="A312:A323">IF(F312=" + ",1,0)</f>
        <v>0</v>
      </c>
      <c r="B312" s="778" t="s">
        <v>170</v>
      </c>
      <c r="C312" s="778"/>
      <c r="D312" s="778"/>
      <c r="E312" s="203"/>
      <c r="F312" s="204" t="str">
        <f>IF(C10&lt;&gt;""," + ","не заполнено")</f>
        <v>не заполнено</v>
      </c>
      <c r="G312" s="205"/>
      <c r="H312" s="203"/>
      <c r="I312" s="203"/>
      <c r="J312" s="48"/>
      <c r="K312" s="102"/>
      <c r="L312" s="102"/>
      <c r="M312" s="102"/>
      <c r="N312" s="102"/>
      <c r="O312" s="48"/>
      <c r="P312" s="49"/>
      <c r="Q312" s="48"/>
      <c r="R312" s="436"/>
      <c r="S312" s="3"/>
    </row>
    <row r="313" spans="1:19" s="28" customFormat="1" ht="15.75" customHeight="1">
      <c r="A313" s="187">
        <f t="shared" si="1"/>
        <v>0</v>
      </c>
      <c r="B313" s="778" t="s">
        <v>171</v>
      </c>
      <c r="C313" s="778"/>
      <c r="D313" s="778"/>
      <c r="E313" s="203"/>
      <c r="F313" s="204" t="str">
        <f>IF(C12&lt;&gt;""," + ","не заполнено")</f>
        <v>не заполнено</v>
      </c>
      <c r="G313" s="205"/>
      <c r="H313" s="203"/>
      <c r="I313" s="203"/>
      <c r="J313" s="100"/>
      <c r="K313" s="100"/>
      <c r="L313" s="100"/>
      <c r="M313" s="100"/>
      <c r="N313" s="100"/>
      <c r="O313" s="100"/>
      <c r="P313" s="100"/>
      <c r="Q313" s="100"/>
      <c r="R313" s="437"/>
      <c r="S313" s="3"/>
    </row>
    <row r="314" spans="1:19" s="28" customFormat="1" ht="15">
      <c r="A314" s="187">
        <f t="shared" si="1"/>
        <v>0</v>
      </c>
      <c r="B314" s="778" t="s">
        <v>106</v>
      </c>
      <c r="C314" s="778"/>
      <c r="D314" s="778"/>
      <c r="E314" s="204"/>
      <c r="F314" s="204" t="str">
        <f>IF(G13&gt;""," + ","не заполнено")</f>
        <v>не заполнено</v>
      </c>
      <c r="G314" s="205"/>
      <c r="H314" s="204"/>
      <c r="I314" s="204"/>
      <c r="K314" s="218"/>
      <c r="L314" s="218"/>
      <c r="M314" s="218"/>
      <c r="N314" s="164"/>
      <c r="P314" s="3"/>
      <c r="Q314" s="3"/>
      <c r="R314" s="431"/>
      <c r="S314" s="3"/>
    </row>
    <row r="315" spans="1:19" s="28" customFormat="1" ht="15">
      <c r="A315" s="187">
        <f t="shared" si="1"/>
        <v>0</v>
      </c>
      <c r="B315" s="778" t="s">
        <v>182</v>
      </c>
      <c r="C315" s="778"/>
      <c r="D315" s="778"/>
      <c r="E315" s="204"/>
      <c r="F315" s="204" t="str">
        <f>IF(D14&lt;&gt;""," + ","не заполнено")</f>
        <v>не заполнено</v>
      </c>
      <c r="G315" s="205"/>
      <c r="H315" s="204"/>
      <c r="I315" s="204"/>
      <c r="K315" s="218"/>
      <c r="L315" s="218"/>
      <c r="M315" s="218"/>
      <c r="N315" s="164"/>
      <c r="P315" s="3"/>
      <c r="Q315" s="3"/>
      <c r="R315" s="431"/>
      <c r="S315" s="3"/>
    </row>
    <row r="316" spans="1:9" ht="15">
      <c r="A316" s="187">
        <f t="shared" si="1"/>
        <v>0</v>
      </c>
      <c r="B316" s="778" t="s">
        <v>183</v>
      </c>
      <c r="C316" s="778"/>
      <c r="D316" s="778"/>
      <c r="E316" s="206"/>
      <c r="F316" s="204" t="str">
        <f>IF(E15&lt;&gt;""," + ","не заполнено")</f>
        <v>не заполнено</v>
      </c>
      <c r="G316" s="207"/>
      <c r="H316" s="204"/>
      <c r="I316" s="204"/>
    </row>
    <row r="317" spans="1:9" ht="15">
      <c r="A317" s="187">
        <f t="shared" si="1"/>
        <v>0</v>
      </c>
      <c r="B317" s="778" t="s">
        <v>184</v>
      </c>
      <c r="C317" s="778"/>
      <c r="D317" s="778"/>
      <c r="E317" s="208"/>
      <c r="F317" s="204" t="str">
        <f>IF(I15&lt;&gt;""," + ",IF(E15="нет"," + ","не заполнено"))</f>
        <v>не заполнено</v>
      </c>
      <c r="G317" s="207"/>
      <c r="H317" s="208"/>
      <c r="I317" s="209"/>
    </row>
    <row r="318" spans="1:9" ht="15">
      <c r="A318" s="187">
        <f t="shared" si="1"/>
        <v>0</v>
      </c>
      <c r="B318" s="778" t="s">
        <v>107</v>
      </c>
      <c r="C318" s="778"/>
      <c r="D318" s="778"/>
      <c r="E318" s="208"/>
      <c r="F318" s="204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18" s="207"/>
      <c r="H318" s="210"/>
      <c r="I318" s="210"/>
    </row>
    <row r="319" spans="1:9" ht="15">
      <c r="A319" s="187">
        <f t="shared" si="1"/>
        <v>0</v>
      </c>
      <c r="B319" s="778" t="s">
        <v>250</v>
      </c>
      <c r="C319" s="778"/>
      <c r="D319" s="778"/>
      <c r="E319" s="207"/>
      <c r="F319" s="204" t="str">
        <f>IF(F287&lt;&gt;""," + ","не заполнено")</f>
        <v>не заполнено</v>
      </c>
      <c r="G319" s="207"/>
      <c r="H319" s="207"/>
      <c r="I319" s="207"/>
    </row>
    <row r="320" spans="1:9" ht="15">
      <c r="A320" s="187">
        <f t="shared" si="1"/>
        <v>0</v>
      </c>
      <c r="B320" s="778" t="s">
        <v>172</v>
      </c>
      <c r="C320" s="778"/>
      <c r="D320" s="778"/>
      <c r="E320" s="202" t="s">
        <v>251</v>
      </c>
      <c r="F320" s="204" t="str">
        <f>IF(F289&lt;&gt;""," + ","не заполнено")</f>
        <v>не заполнено</v>
      </c>
      <c r="G320" s="207"/>
      <c r="H320" s="207"/>
      <c r="I320" s="207"/>
    </row>
    <row r="321" spans="1:9" ht="15">
      <c r="A321" s="187">
        <f t="shared" si="1"/>
        <v>0</v>
      </c>
      <c r="B321" s="211"/>
      <c r="C321" s="212"/>
      <c r="D321" s="212"/>
      <c r="E321" s="202" t="s">
        <v>252</v>
      </c>
      <c r="F321" s="204" t="str">
        <f>IF(AND('общие сведения'!$F$66&gt;1,F291=""),"не заполнено",IF(AND('общие сведения'!$F$66&lt;2,F291&lt;&gt;""),"кол-во экспертов не предусматривает наличие второго"," + "))</f>
        <v>не заполнено</v>
      </c>
      <c r="G321" s="207"/>
      <c r="H321" s="207"/>
      <c r="I321" s="207"/>
    </row>
    <row r="322" spans="1:9" ht="15">
      <c r="A322" s="187">
        <f t="shared" si="1"/>
        <v>1</v>
      </c>
      <c r="B322" s="211"/>
      <c r="C322" s="212"/>
      <c r="D322" s="212"/>
      <c r="E322" s="202" t="s">
        <v>253</v>
      </c>
      <c r="F322" s="204" t="str">
        <f>IF(AND('общие сведения'!$F$66&gt;2,F293=""),"не заполнено",IF(AND('общие сведения'!$F$66&lt;3,F293&lt;&gt;""),"кол-во экспертов не предусматривает наличие третьего"," + "))</f>
        <v> + </v>
      </c>
      <c r="G322" s="207"/>
      <c r="H322" s="207"/>
      <c r="I322" s="207"/>
    </row>
    <row r="323" spans="1:9" ht="15">
      <c r="A323" s="187">
        <f t="shared" si="1"/>
        <v>0</v>
      </c>
      <c r="B323" s="785" t="s">
        <v>255</v>
      </c>
      <c r="C323" s="785"/>
      <c r="D323" s="785"/>
      <c r="E323" s="785"/>
      <c r="F323" s="204" t="str">
        <f>IF(_vsego&lt;&gt;""," + ","не заполнено - подсчет автоматический")</f>
        <v>не заполнено - подсчет автоматический</v>
      </c>
      <c r="G323" s="207"/>
      <c r="H323" s="207"/>
      <c r="I323" s="207"/>
    </row>
    <row r="324" spans="1:9" ht="15">
      <c r="A324" s="189">
        <f>SUM(A311:A323)</f>
        <v>1</v>
      </c>
      <c r="B324" s="213"/>
      <c r="C324" s="214"/>
      <c r="D324" s="214"/>
      <c r="E324" s="215"/>
      <c r="F324" s="215"/>
      <c r="G324" s="215"/>
      <c r="H324" s="215"/>
      <c r="I324" s="215"/>
    </row>
    <row r="325" spans="1:9" ht="15.75" thickBot="1">
      <c r="A325" s="189"/>
      <c r="B325" s="190"/>
      <c r="C325" s="191"/>
      <c r="D325" s="191"/>
      <c r="E325" s="192"/>
      <c r="F325" s="192"/>
      <c r="G325" s="192"/>
      <c r="H325" s="192"/>
      <c r="I325" s="192"/>
    </row>
    <row r="326" spans="1:9" ht="19.5" thickBot="1">
      <c r="A326" s="198"/>
      <c r="B326" s="786" t="s">
        <v>258</v>
      </c>
      <c r="C326" s="787"/>
      <c r="D326" s="787"/>
      <c r="E326" s="787"/>
      <c r="F326" s="787"/>
      <c r="G326" s="787"/>
      <c r="H326" s="787"/>
      <c r="I326" s="788"/>
    </row>
    <row r="327" spans="2:9" ht="3.75" customHeight="1" thickBot="1">
      <c r="B327" s="126"/>
      <c r="C327" s="126"/>
      <c r="D327" s="127"/>
      <c r="E327" s="127"/>
      <c r="F327" s="127"/>
      <c r="G327" s="127"/>
      <c r="H327" s="127"/>
      <c r="I327" s="127"/>
    </row>
    <row r="328" spans="1:9" ht="16.5" customHeight="1" thickBot="1">
      <c r="A328" s="197"/>
      <c r="B328" s="786" t="s">
        <v>259</v>
      </c>
      <c r="C328" s="787"/>
      <c r="D328" s="787"/>
      <c r="E328" s="787"/>
      <c r="F328" s="787"/>
      <c r="G328" s="787"/>
      <c r="H328" s="787"/>
      <c r="I328" s="788"/>
    </row>
    <row r="329" spans="2:9" ht="15">
      <c r="B329" s="126"/>
      <c r="C329" s="126"/>
      <c r="D329" s="127"/>
      <c r="E329" s="127"/>
      <c r="F329" s="127"/>
      <c r="G329" s="127"/>
      <c r="H329" s="127"/>
      <c r="I329" s="127"/>
    </row>
    <row r="330" spans="2:9" ht="15">
      <c r="B330" s="789">
        <f>IF($B$310="Экспертное заключение ГОТОВО к печати"," Печать ЭЗ: меню Файл-Печать   или    комбинация клавиш  CTRL+P. ","")</f>
      </c>
      <c r="C330" s="789"/>
      <c r="D330" s="789"/>
      <c r="E330" s="789"/>
      <c r="F330" s="789"/>
      <c r="G330" s="789"/>
      <c r="H330" s="789"/>
      <c r="I330" s="789"/>
    </row>
    <row r="331" spans="2:9" ht="15">
      <c r="B331" s="128"/>
      <c r="C331" s="784">
        <f>IF($B$304="Экспертное заключение ГОТОВО к печати"," Рекомендуется перед печатью выполнить Предварительный просмотр   (меню Файл)","")</f>
      </c>
      <c r="D331" s="784"/>
      <c r="E331" s="784"/>
      <c r="F331" s="784"/>
      <c r="G331" s="784"/>
      <c r="H331" s="784"/>
      <c r="I331" s="784"/>
    </row>
    <row r="332" spans="2:9" ht="15">
      <c r="B332" s="199"/>
      <c r="C332" s="784"/>
      <c r="D332" s="784"/>
      <c r="E332" s="784"/>
      <c r="F332" s="784"/>
      <c r="G332" s="784"/>
      <c r="H332" s="784"/>
      <c r="I332" s="784"/>
    </row>
  </sheetData>
  <sheetProtection password="CF6E" sheet="1" objects="1"/>
  <mergeCells count="439">
    <mergeCell ref="A143:A152"/>
    <mergeCell ref="B143:C148"/>
    <mergeCell ref="D143:D150"/>
    <mergeCell ref="P143:P152"/>
    <mergeCell ref="E146:I146"/>
    <mergeCell ref="B149:C152"/>
    <mergeCell ref="D151:D152"/>
    <mergeCell ref="E151:E152"/>
    <mergeCell ref="F151:F152"/>
    <mergeCell ref="G151:G152"/>
    <mergeCell ref="B269:C271"/>
    <mergeCell ref="D269:D271"/>
    <mergeCell ref="B272:C274"/>
    <mergeCell ref="D272:D274"/>
    <mergeCell ref="D140:I140"/>
    <mergeCell ref="P140:P142"/>
    <mergeCell ref="D141:I141"/>
    <mergeCell ref="H151:H152"/>
    <mergeCell ref="H266:I266"/>
    <mergeCell ref="E267:E268"/>
    <mergeCell ref="F267:G268"/>
    <mergeCell ref="H267:I268"/>
    <mergeCell ref="A266:A268"/>
    <mergeCell ref="B266:C268"/>
    <mergeCell ref="D266:D268"/>
    <mergeCell ref="F266:G266"/>
    <mergeCell ref="H263:I263"/>
    <mergeCell ref="E264:E265"/>
    <mergeCell ref="F264:G265"/>
    <mergeCell ref="H264:I265"/>
    <mergeCell ref="A263:A265"/>
    <mergeCell ref="B263:C265"/>
    <mergeCell ref="D263:D265"/>
    <mergeCell ref="F263:G263"/>
    <mergeCell ref="H260:I260"/>
    <mergeCell ref="E261:E262"/>
    <mergeCell ref="F261:G262"/>
    <mergeCell ref="H261:I262"/>
    <mergeCell ref="A260:A262"/>
    <mergeCell ref="B260:C262"/>
    <mergeCell ref="D260:D262"/>
    <mergeCell ref="F260:G260"/>
    <mergeCell ref="B257:C259"/>
    <mergeCell ref="D257:D259"/>
    <mergeCell ref="F257:G257"/>
    <mergeCell ref="H257:I257"/>
    <mergeCell ref="E258:E259"/>
    <mergeCell ref="F258:G259"/>
    <mergeCell ref="H258:I259"/>
    <mergeCell ref="H234:H235"/>
    <mergeCell ref="H270:I271"/>
    <mergeCell ref="A254:A256"/>
    <mergeCell ref="B254:C256"/>
    <mergeCell ref="D254:D256"/>
    <mergeCell ref="E254:I254"/>
    <mergeCell ref="E255:I255"/>
    <mergeCell ref="F256:G256"/>
    <mergeCell ref="H256:I256"/>
    <mergeCell ref="A257:A259"/>
    <mergeCell ref="B219:C219"/>
    <mergeCell ref="B233:C233"/>
    <mergeCell ref="D234:D235"/>
    <mergeCell ref="E234:E235"/>
    <mergeCell ref="F234:F235"/>
    <mergeCell ref="G234:G235"/>
    <mergeCell ref="F231:F232"/>
    <mergeCell ref="G231:G232"/>
    <mergeCell ref="A269:A271"/>
    <mergeCell ref="F269:G269"/>
    <mergeCell ref="H269:I269"/>
    <mergeCell ref="E270:E271"/>
    <mergeCell ref="F270:G271"/>
    <mergeCell ref="I234:I235"/>
    <mergeCell ref="F238:G238"/>
    <mergeCell ref="H238:I238"/>
    <mergeCell ref="H231:H232"/>
    <mergeCell ref="I231:I232"/>
    <mergeCell ref="D228:D229"/>
    <mergeCell ref="E228:E229"/>
    <mergeCell ref="F228:F229"/>
    <mergeCell ref="G228:G229"/>
    <mergeCell ref="H228:H229"/>
    <mergeCell ref="I228:I229"/>
    <mergeCell ref="D231:D232"/>
    <mergeCell ref="E231:E232"/>
    <mergeCell ref="E130:E131"/>
    <mergeCell ref="A220:A221"/>
    <mergeCell ref="B220:C221"/>
    <mergeCell ref="D220:I220"/>
    <mergeCell ref="D221:I221"/>
    <mergeCell ref="F216:G217"/>
    <mergeCell ref="H216:I217"/>
    <mergeCell ref="H215:I215"/>
    <mergeCell ref="A140:A142"/>
    <mergeCell ref="B140:C142"/>
    <mergeCell ref="H193:H194"/>
    <mergeCell ref="B192:C194"/>
    <mergeCell ref="G196:G197"/>
    <mergeCell ref="D192:E194"/>
    <mergeCell ref="B189:C191"/>
    <mergeCell ref="D189:E191"/>
    <mergeCell ref="F189:I189"/>
    <mergeCell ref="F190:I190"/>
    <mergeCell ref="A215:A217"/>
    <mergeCell ref="A272:A274"/>
    <mergeCell ref="E252:E253"/>
    <mergeCell ref="H252:I253"/>
    <mergeCell ref="B222:C224"/>
    <mergeCell ref="G222:G223"/>
    <mergeCell ref="G224:G226"/>
    <mergeCell ref="H224:H226"/>
    <mergeCell ref="I224:I226"/>
    <mergeCell ref="E273:E274"/>
    <mergeCell ref="G193:G194"/>
    <mergeCell ref="A212:A214"/>
    <mergeCell ref="B212:C214"/>
    <mergeCell ref="D212:D214"/>
    <mergeCell ref="A209:A211"/>
    <mergeCell ref="B209:C211"/>
    <mergeCell ref="D209:D211"/>
    <mergeCell ref="B199:I199"/>
    <mergeCell ref="A195:A197"/>
    <mergeCell ref="A192:A194"/>
    <mergeCell ref="I151:I152"/>
    <mergeCell ref="E213:E214"/>
    <mergeCell ref="F138:G139"/>
    <mergeCell ref="H138:I139"/>
    <mergeCell ref="H196:H197"/>
    <mergeCell ref="I196:I197"/>
    <mergeCell ref="F165:G166"/>
    <mergeCell ref="E172:I172"/>
    <mergeCell ref="I185:I186"/>
    <mergeCell ref="I193:I194"/>
    <mergeCell ref="H104:H105"/>
    <mergeCell ref="F211:G211"/>
    <mergeCell ref="H211:I211"/>
    <mergeCell ref="E209:I209"/>
    <mergeCell ref="E210:I210"/>
    <mergeCell ref="I132:I133"/>
    <mergeCell ref="G120:G121"/>
    <mergeCell ref="F111:F112"/>
    <mergeCell ref="I120:I121"/>
    <mergeCell ref="H117:H118"/>
    <mergeCell ref="E134:I134"/>
    <mergeCell ref="E135:I135"/>
    <mergeCell ref="I159:I160"/>
    <mergeCell ref="E138:E139"/>
    <mergeCell ref="E159:E160"/>
    <mergeCell ref="F164:G164"/>
    <mergeCell ref="E164:E166"/>
    <mergeCell ref="F136:G136"/>
    <mergeCell ref="H136:I136"/>
    <mergeCell ref="E155:I155"/>
    <mergeCell ref="B108:D110"/>
    <mergeCell ref="E108:I108"/>
    <mergeCell ref="E109:I109"/>
    <mergeCell ref="E120:E121"/>
    <mergeCell ref="H120:H121"/>
    <mergeCell ref="I117:I118"/>
    <mergeCell ref="F120:F121"/>
    <mergeCell ref="G101:G102"/>
    <mergeCell ref="B202:I203"/>
    <mergeCell ref="B195:C197"/>
    <mergeCell ref="A158:A160"/>
    <mergeCell ref="B158:C160"/>
    <mergeCell ref="A161:A163"/>
    <mergeCell ref="B182:C186"/>
    <mergeCell ref="B174:C176"/>
    <mergeCell ref="B171:C173"/>
    <mergeCell ref="A111:A121"/>
    <mergeCell ref="L28:M28"/>
    <mergeCell ref="E75:E76"/>
    <mergeCell ref="A49:A52"/>
    <mergeCell ref="O125:O133"/>
    <mergeCell ref="H132:H133"/>
    <mergeCell ref="D125:D126"/>
    <mergeCell ref="E132:E133"/>
    <mergeCell ref="F132:F133"/>
    <mergeCell ref="G132:G133"/>
    <mergeCell ref="D132:D133"/>
    <mergeCell ref="G75:G76"/>
    <mergeCell ref="B61:D63"/>
    <mergeCell ref="O77:O85"/>
    <mergeCell ref="G84:G85"/>
    <mergeCell ref="H84:H85"/>
    <mergeCell ref="I84:I85"/>
    <mergeCell ref="B317:D317"/>
    <mergeCell ref="B310:I310"/>
    <mergeCell ref="O66:O76"/>
    <mergeCell ref="I33:I36"/>
    <mergeCell ref="G41:G44"/>
    <mergeCell ref="B54:I55"/>
    <mergeCell ref="B49:F52"/>
    <mergeCell ref="E62:I62"/>
    <mergeCell ref="B56:I57"/>
    <mergeCell ref="B58:I59"/>
    <mergeCell ref="C331:I332"/>
    <mergeCell ref="B319:D319"/>
    <mergeCell ref="B320:D320"/>
    <mergeCell ref="B323:E323"/>
    <mergeCell ref="B326:I326"/>
    <mergeCell ref="B328:I328"/>
    <mergeCell ref="B330:I330"/>
    <mergeCell ref="B311:D311"/>
    <mergeCell ref="B312:D312"/>
    <mergeCell ref="B313:D313"/>
    <mergeCell ref="B315:D315"/>
    <mergeCell ref="B314:D314"/>
    <mergeCell ref="F273:G274"/>
    <mergeCell ref="O96:O105"/>
    <mergeCell ref="E104:E105"/>
    <mergeCell ref="F104:F105"/>
    <mergeCell ref="B161:C163"/>
    <mergeCell ref="D155:D157"/>
    <mergeCell ref="D161:D163"/>
    <mergeCell ref="B134:C136"/>
    <mergeCell ref="D134:D136"/>
    <mergeCell ref="B131:C133"/>
    <mergeCell ref="B125:C130"/>
    <mergeCell ref="B318:D318"/>
    <mergeCell ref="B316:D316"/>
    <mergeCell ref="F196:F197"/>
    <mergeCell ref="F193:F194"/>
    <mergeCell ref="B200:I201"/>
    <mergeCell ref="D195:E197"/>
    <mergeCell ref="B247:C247"/>
    <mergeCell ref="F272:G272"/>
    <mergeCell ref="F250:G250"/>
    <mergeCell ref="E249:I249"/>
    <mergeCell ref="O86:O95"/>
    <mergeCell ref="I92:I93"/>
    <mergeCell ref="O111:O121"/>
    <mergeCell ref="B96:D100"/>
    <mergeCell ref="B101:D105"/>
    <mergeCell ref="B107:C107"/>
    <mergeCell ref="E96:E102"/>
    <mergeCell ref="F96:F98"/>
    <mergeCell ref="E111:E119"/>
    <mergeCell ref="E94:E95"/>
    <mergeCell ref="H94:H95"/>
    <mergeCell ref="F94:F95"/>
    <mergeCell ref="B77:D83"/>
    <mergeCell ref="E77:E83"/>
    <mergeCell ref="F77:F78"/>
    <mergeCell ref="B84:D85"/>
    <mergeCell ref="E84:E85"/>
    <mergeCell ref="F84:F85"/>
    <mergeCell ref="B93:D95"/>
    <mergeCell ref="B111:D118"/>
    <mergeCell ref="B225:C225"/>
    <mergeCell ref="B226:C226"/>
    <mergeCell ref="E226:E227"/>
    <mergeCell ref="H45:H48"/>
    <mergeCell ref="B53:I53"/>
    <mergeCell ref="E61:I61"/>
    <mergeCell ref="B86:D92"/>
    <mergeCell ref="F66:F68"/>
    <mergeCell ref="A164:A168"/>
    <mergeCell ref="B164:C168"/>
    <mergeCell ref="A96:A105"/>
    <mergeCell ref="B155:C157"/>
    <mergeCell ref="B119:D121"/>
    <mergeCell ref="D164:D168"/>
    <mergeCell ref="A134:A136"/>
    <mergeCell ref="B122:C124"/>
    <mergeCell ref="D122:I122"/>
    <mergeCell ref="D123:I123"/>
    <mergeCell ref="A125:A133"/>
    <mergeCell ref="E66:E73"/>
    <mergeCell ref="F86:F87"/>
    <mergeCell ref="B154:C154"/>
    <mergeCell ref="A77:A85"/>
    <mergeCell ref="B66:D72"/>
    <mergeCell ref="F75:F76"/>
    <mergeCell ref="A66:A76"/>
    <mergeCell ref="B73:D76"/>
    <mergeCell ref="A86:A95"/>
    <mergeCell ref="F101:F102"/>
    <mergeCell ref="G104:G105"/>
    <mergeCell ref="I101:I102"/>
    <mergeCell ref="I104:I105"/>
    <mergeCell ref="A177:A178"/>
    <mergeCell ref="G49:G52"/>
    <mergeCell ref="A122:A124"/>
    <mergeCell ref="A108:A110"/>
    <mergeCell ref="A61:A63"/>
    <mergeCell ref="A64:A65"/>
    <mergeCell ref="B137:C139"/>
    <mergeCell ref="D137:D139"/>
    <mergeCell ref="A137:A139"/>
    <mergeCell ref="D158:D160"/>
    <mergeCell ref="F159:F160"/>
    <mergeCell ref="H159:H160"/>
    <mergeCell ref="G159:G160"/>
    <mergeCell ref="F137:G137"/>
    <mergeCell ref="H137:I137"/>
    <mergeCell ref="E156:I156"/>
    <mergeCell ref="A182:A186"/>
    <mergeCell ref="A189:A191"/>
    <mergeCell ref="A45:A48"/>
    <mergeCell ref="A37:A40"/>
    <mergeCell ref="A171:A173"/>
    <mergeCell ref="B179:C181"/>
    <mergeCell ref="A179:A181"/>
    <mergeCell ref="A174:A176"/>
    <mergeCell ref="A169:A170"/>
    <mergeCell ref="A155:A157"/>
    <mergeCell ref="I45:I48"/>
    <mergeCell ref="I41:I44"/>
    <mergeCell ref="H33:H36"/>
    <mergeCell ref="B33:F36"/>
    <mergeCell ref="B41:F44"/>
    <mergeCell ref="A41:A44"/>
    <mergeCell ref="B45:F48"/>
    <mergeCell ref="G37:G40"/>
    <mergeCell ref="H41:H44"/>
    <mergeCell ref="G45:G48"/>
    <mergeCell ref="H37:H40"/>
    <mergeCell ref="A26:A32"/>
    <mergeCell ref="A33:A36"/>
    <mergeCell ref="H29:H30"/>
    <mergeCell ref="B20:I20"/>
    <mergeCell ref="B23:I24"/>
    <mergeCell ref="B64:I65"/>
    <mergeCell ref="E86:E93"/>
    <mergeCell ref="I75:I76"/>
    <mergeCell ref="G94:G95"/>
    <mergeCell ref="I94:I95"/>
    <mergeCell ref="H75:H76"/>
    <mergeCell ref="I49:I52"/>
    <mergeCell ref="H49:H52"/>
    <mergeCell ref="B37:F40"/>
    <mergeCell ref="I37:I40"/>
    <mergeCell ref="G33:G36"/>
    <mergeCell ref="G27:I28"/>
    <mergeCell ref="E15:F15"/>
    <mergeCell ref="B28:F32"/>
    <mergeCell ref="I29:I30"/>
    <mergeCell ref="B26:F27"/>
    <mergeCell ref="G26:I26"/>
    <mergeCell ref="B21:I22"/>
    <mergeCell ref="A14:C14"/>
    <mergeCell ref="C12:I12"/>
    <mergeCell ref="C10:I11"/>
    <mergeCell ref="A10:B10"/>
    <mergeCell ref="D13:F13"/>
    <mergeCell ref="A18:I18"/>
    <mergeCell ref="E16:F16"/>
    <mergeCell ref="A15:D15"/>
    <mergeCell ref="A16:D16"/>
    <mergeCell ref="G15:H15"/>
    <mergeCell ref="A2:I2"/>
    <mergeCell ref="D9:I9"/>
    <mergeCell ref="A13:C13"/>
    <mergeCell ref="A3:I3"/>
    <mergeCell ref="A4:I6"/>
    <mergeCell ref="A12:B12"/>
    <mergeCell ref="G13:I13"/>
    <mergeCell ref="A9:C9"/>
    <mergeCell ref="F163:G163"/>
    <mergeCell ref="H163:I163"/>
    <mergeCell ref="H175:H176"/>
    <mergeCell ref="H164:I164"/>
    <mergeCell ref="D182:E186"/>
    <mergeCell ref="F180:I180"/>
    <mergeCell ref="G185:G186"/>
    <mergeCell ref="H185:H186"/>
    <mergeCell ref="H165:I166"/>
    <mergeCell ref="D171:D173"/>
    <mergeCell ref="N286:R286"/>
    <mergeCell ref="F277:H277"/>
    <mergeCell ref="B277:E277"/>
    <mergeCell ref="B278:E278"/>
    <mergeCell ref="B279:E279"/>
    <mergeCell ref="B281:G281"/>
    <mergeCell ref="A286:C287"/>
    <mergeCell ref="B295:E295"/>
    <mergeCell ref="F212:G212"/>
    <mergeCell ref="H212:I212"/>
    <mergeCell ref="F213:G214"/>
    <mergeCell ref="H213:I214"/>
    <mergeCell ref="F294:I294"/>
    <mergeCell ref="F288:I288"/>
    <mergeCell ref="F290:I290"/>
    <mergeCell ref="F292:I292"/>
    <mergeCell ref="B215:C217"/>
    <mergeCell ref="M305:R305"/>
    <mergeCell ref="A304:I308"/>
    <mergeCell ref="D301:E301"/>
    <mergeCell ref="B297:I297"/>
    <mergeCell ref="B298:I298"/>
    <mergeCell ref="F301:I301"/>
    <mergeCell ref="E216:E217"/>
    <mergeCell ref="F175:F176"/>
    <mergeCell ref="H167:I168"/>
    <mergeCell ref="E167:E168"/>
    <mergeCell ref="F167:G168"/>
    <mergeCell ref="F179:I179"/>
    <mergeCell ref="B177:I178"/>
    <mergeCell ref="I175:I176"/>
    <mergeCell ref="F215:G215"/>
    <mergeCell ref="D179:E181"/>
    <mergeCell ref="E161:I161"/>
    <mergeCell ref="G175:G176"/>
    <mergeCell ref="E175:E176"/>
    <mergeCell ref="B204:I205"/>
    <mergeCell ref="B188:C188"/>
    <mergeCell ref="D174:D176"/>
    <mergeCell ref="E171:I171"/>
    <mergeCell ref="B169:I170"/>
    <mergeCell ref="F185:F186"/>
    <mergeCell ref="E162:I162"/>
    <mergeCell ref="F251:G251"/>
    <mergeCell ref="H251:I251"/>
    <mergeCell ref="F252:G253"/>
    <mergeCell ref="A248:A250"/>
    <mergeCell ref="B248:C250"/>
    <mergeCell ref="D248:D250"/>
    <mergeCell ref="E248:I248"/>
    <mergeCell ref="H272:I272"/>
    <mergeCell ref="H273:I274"/>
    <mergeCell ref="B251:D253"/>
    <mergeCell ref="A236:A238"/>
    <mergeCell ref="B236:C238"/>
    <mergeCell ref="D236:E238"/>
    <mergeCell ref="F236:I236"/>
    <mergeCell ref="F237:I237"/>
    <mergeCell ref="H250:I250"/>
    <mergeCell ref="A251:A253"/>
    <mergeCell ref="F239:G243"/>
    <mergeCell ref="H239:I243"/>
    <mergeCell ref="F244:G245"/>
    <mergeCell ref="H244:I245"/>
    <mergeCell ref="A207:A208"/>
    <mergeCell ref="A239:A245"/>
    <mergeCell ref="B239:C245"/>
    <mergeCell ref="D239:E245"/>
    <mergeCell ref="B207:I208"/>
    <mergeCell ref="D215:D217"/>
  </mergeCells>
  <conditionalFormatting sqref="D283">
    <cfRule type="cellIs" priority="4" dxfId="25" operator="equal" stopIfTrue="1">
      <formula>"уточните должность"</formula>
    </cfRule>
  </conditionalFormatting>
  <conditionalFormatting sqref="B310:I310">
    <cfRule type="cellIs" priority="10" dxfId="26" operator="equal" stopIfTrue="1">
      <formula>"ЭЗ не готово к печати"</formula>
    </cfRule>
    <cfRule type="cellIs" priority="11" dxfId="27" operator="equal" stopIfTrue="1">
      <formula>"Экспертное заключение ГОТОВО к печати"</formula>
    </cfRule>
  </conditionalFormatting>
  <conditionalFormatting sqref="B297:I299">
    <cfRule type="cellIs" priority="2" dxfId="28" operator="equal" stopIfTrue="1">
      <formula>" "</formula>
    </cfRule>
  </conditionalFormatting>
  <conditionalFormatting sqref="E287:E294 G295:I295">
    <cfRule type="cellIs" priority="3" dxfId="29" operator="notEqual" stopIfTrue="1">
      <formula>"« __ » ___________  20__ г."</formula>
    </cfRule>
  </conditionalFormatting>
  <conditionalFormatting sqref="F287 F289 F291 F293">
    <cfRule type="cellIs" priority="5" dxfId="25" operator="equal" stopIfTrue="1">
      <formula>"нет данных"</formula>
    </cfRule>
  </conditionalFormatting>
  <conditionalFormatting sqref="G33:G52">
    <cfRule type="cellIs" priority="1" dxfId="26" operator="equal" stopIfTrue="1">
      <formula>"ОШИБКА!"</formula>
    </cfRule>
  </conditionalFormatting>
  <dataValidations count="39">
    <dataValidation allowBlank="1" showInputMessage="1" showErrorMessage="1" promptTitle="Внимание!" prompt="Введите должность на листе&#10;&quot;Общие сведения&quot;&#10;" sqref="D283"/>
    <dataValidation type="whole" allowBlank="1" showInputMessage="1" showErrorMessage="1" sqref="K302:K303">
      <formula1>1</formula1>
      <formula2>31</formula2>
    </dataValidation>
    <dataValidation type="list" allowBlank="1" showInputMessage="1" showErrorMessage="1" sqref="M302:M30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анные на листе &#10;&quot;Общие сведения&quot;" sqref="F293:I293 A295:B295 E285 F284 F287:I287 F289:I289 F291:I291 F300:F301 G295:I295 F288 F290 F292 F294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81"/>
    <dataValidation type="list" allowBlank="1" showInputMessage="1" showErrorMessage="1" sqref="H273:I274 G196 H270:I271 H213:I214 H216:I217 G193 G175 G185:G186 H252:I253 H258:I259 H261:I262 H264:I265 H267:I268">
      <formula1>"100, "</formula1>
    </dataValidation>
    <dataValidation type="list" allowBlank="1" showInputMessage="1" showErrorMessage="1" sqref="F273:G274 F270:G271 F252:G253 F213:G214 F216:G217 F175 H138:I139">
      <formula1>"50, "</formula1>
    </dataValidation>
    <dataValidation type="list" allowBlank="1" showInputMessage="1" showErrorMessage="1" sqref="E228:E229 E151:E152 F94:F95 F84:F85 F104:F105 F75:F76 F120:F121 E132">
      <formula1>"10, 20, 30, "</formula1>
    </dataValidation>
    <dataValidation type="list" allowBlank="1" showInputMessage="1" showErrorMessage="1" sqref="F228:F229 I84:I85 I94:I95 I104:I105 I75:I76 I120:I121 H132:H133">
      <formula1>"80, 90, 100, "</formula1>
    </dataValidation>
    <dataValidation type="list" allowBlank="1" showInputMessage="1" showErrorMessage="1" sqref="I231:I232">
      <formula1>"350,360,370, "</formula1>
    </dataValidation>
    <dataValidation type="list" allowBlank="1" showInputMessage="1" showErrorMessage="1" sqref="H231:H232">
      <formula1>"250,260,270, "</formula1>
    </dataValidation>
    <dataValidation type="list" allowBlank="1" showInputMessage="1" showErrorMessage="1" sqref="G231:G232">
      <formula1>"140, 150, 160,  "</formula1>
    </dataValidation>
    <dataValidation type="list" allowBlank="1" showInputMessage="1" showErrorMessage="1" sqref="F231:F232">
      <formula1>"50, 60, 70,  "</formula1>
    </dataValidation>
    <dataValidation type="list" allowBlank="1" showInputMessage="1" showErrorMessage="1" sqref="I228:I229">
      <formula1>"380,390,400, "</formula1>
    </dataValidation>
    <dataValidation type="list" allowBlank="1" showInputMessage="1" showErrorMessage="1" sqref="H228:H229">
      <formula1>"280,290,300, "</formula1>
    </dataValidation>
    <dataValidation type="list" allowBlank="1" showInputMessage="1" showErrorMessage="1" sqref="G228:G229">
      <formula1>"170,180,190,200, "</formula1>
    </dataValidation>
    <dataValidation type="list" allowBlank="1" showInputMessage="1" showErrorMessage="1" sqref="I234:I235">
      <formula1>"300,320,330,340, "</formula1>
    </dataValidation>
    <dataValidation type="list" allowBlank="1" showInputMessage="1" showErrorMessage="1" sqref="H234:H235">
      <formula1>"200,220,230,240, "</formula1>
    </dataValidation>
    <dataValidation type="list" allowBlank="1" showInputMessage="1" showErrorMessage="1" sqref="G234:G235">
      <formula1>"100, 110, 120 ,130, "</formula1>
    </dataValidation>
    <dataValidation type="list" allowBlank="1" showInputMessage="1" showErrorMessage="1" sqref="F234:F235">
      <formula1>"10, 20, 30, 40, "</formula1>
    </dataValidation>
    <dataValidation type="list" allowBlank="1" showInputMessage="1" showErrorMessage="1" sqref="I196 I193 I175 I185 H244">
      <formula1>"300, "</formula1>
    </dataValidation>
    <dataValidation type="list" allowBlank="1" showInputMessage="1" showErrorMessage="1" sqref="H196 H175 H193 H185">
      <formula1>"200, "</formula1>
    </dataValidation>
    <dataValidation type="list" allowBlank="1" showInputMessage="1" showErrorMessage="1" sqref="F167:G168">
      <formula1>"100, 150, 200, 250, "</formula1>
    </dataValidation>
    <dataValidation type="list" allowBlank="1" showInputMessage="1" showErrorMessage="1" sqref="H167:I168">
      <formula1>"300, 400, 500, "</formula1>
    </dataValidation>
    <dataValidation type="list" allowBlank="1" showInputMessage="1" showErrorMessage="1" sqref="F159">
      <formula1>"10, "</formula1>
    </dataValidation>
    <dataValidation type="list" allowBlank="1" showInputMessage="1" showErrorMessage="1" sqref="G159:H159">
      <formula1>"20, "</formula1>
    </dataValidation>
    <dataValidation type="list" allowBlank="1" showInputMessage="1" showErrorMessage="1" sqref="I159:I160">
      <formula1>"10,20,30,40,50,60,70,80,90,100, 110,120,130,140,150,160,170,180,190,200, "</formula1>
    </dataValidation>
    <dataValidation type="list" allowBlank="1" showInputMessage="1" showErrorMessage="1" sqref="F258:G259 F261:G262 F264:G265 F267:G268">
      <formula1>"50,  "</formula1>
    </dataValidation>
    <dataValidation type="list" allowBlank="1" showInputMessage="1" showErrorMessage="1" sqref="G104:G105 G84:G85 F132 G120:G121 G75:G76 G94:G95">
      <formula1>"30, 40, 50, "</formula1>
    </dataValidation>
    <dataValidation type="list" allowBlank="1" showInputMessage="1" showErrorMessage="1" sqref="G132 H120:H121 H84:H85 H94:H95 H104:H105 H75:H76">
      <formula1>"50, 60, 70, 80, "</formula1>
    </dataValidation>
    <dataValidation type="list" allowBlank="1" showInputMessage="1" showErrorMessage="1" sqref="H33:H52">
      <formula1>"10, 20, 30, 40, 50, "</formula1>
    </dataValidation>
    <dataValidation type="list" allowBlank="1" showInputMessage="1" showErrorMessage="1" sqref="F138:G139">
      <formula1>"30, "</formula1>
    </dataValidation>
    <dataValidation type="list" allowBlank="1" showInputMessage="1" showErrorMessage="1" sqref="I33:I52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D9:I9 A9:B16 C9:C10 C12:I16"/>
    <dataValidation type="list" allowBlank="1" showInputMessage="1" showErrorMessage="1" sqref="I132:I133">
      <formula1>"120, 130, 150, "</formula1>
    </dataValidation>
    <dataValidation type="list" allowBlank="1" showInputMessage="1" showErrorMessage="1" sqref="F151:F152">
      <formula1>"20, 30, 50, "</formula1>
    </dataValidation>
    <dataValidation type="list" allowBlank="1" showInputMessage="1" showErrorMessage="1" sqref="G151:G152">
      <formula1>"30, 50, 60, 70, "</formula1>
    </dataValidation>
    <dataValidation type="list" allowBlank="1" showInputMessage="1" showErrorMessage="1" sqref="H151:H152">
      <formula1>"40, 70, 80, 90, 100, "</formula1>
    </dataValidation>
    <dataValidation type="list" allowBlank="1" showInputMessage="1" showErrorMessage="1" sqref="I151:I152">
      <formula1>"50, 100, 120, 140, 150, "</formula1>
    </dataValidation>
  </dataValidations>
  <hyperlinks>
    <hyperlink ref="B326:I326" location="'общие сведения'!B2" tooltip="Щелкните, чтобы перейти по ссылке" display="вернуться на лист 'общие сведения'"/>
    <hyperlink ref="B328:I328" location="ЭЗ!A1" tooltip="Щелкните, чтобы перейти по ссылке" display="в начало Экспертного заключения"/>
    <hyperlink ref="B311" location="'общие сведения'!C17" display="Фамилия, имя, отчество "/>
    <hyperlink ref="B314" location="'общие сведения'!G19" display="Муниципальное образование "/>
    <hyperlink ref="B314:D314" location="'общие сведения'!G21" tooltip="Щелкните, чтобы перейти по ссылке" display="Муниципальное образование "/>
    <hyperlink ref="B312:D312" location="'общие сведения'!C23" tooltip="Щелкните, чтобы перейти по ссылке" display="Место работы"/>
    <hyperlink ref="B313:D313" location="'общие сведения'!C26" tooltip="Щелкните, чтобы перейти по ссылке" display="Должность "/>
    <hyperlink ref="B315:D315" location="'общие сведения'!D34" tooltip="Щелкните, чтобы перейти по ссылке" display="Стаж педагогической работы"/>
    <hyperlink ref="B316:D316" location="'общие сведения'!D35" tooltip="Щелкните, чтобы перейти по ссылке" display="Наличие квалификационной категории"/>
    <hyperlink ref="B317:D317" location="'общие сведения'!I35" tooltip="Щелкните, чтобы перейти по ссылке" display="дата присвоения"/>
    <hyperlink ref="B318:D318" location="'общие сведения'!D37" tooltip="Щелкните, чтобы перейти по ссылке" display="Заявленная квалификационная категория"/>
    <hyperlink ref="B319:D319" location="'общие сведения'!C68" tooltip="Щелкните, чтобы перейти по ссылке" display="Председатель экспертной группы"/>
    <hyperlink ref="E320" location="'общие сведения'!C70" tooltip="Щелкните, чтобы перейти по ссылке" display="1)"/>
    <hyperlink ref="E321" location="'общие сведения'!C72" tooltip="Щелкните, чтобы перейти по ссылке" display="2)"/>
    <hyperlink ref="E322" location="'общие сведения'!C74" tooltip="Щелкните, чтобы перейти по ссылке" display="3)"/>
    <hyperlink ref="B320:D320" location="'общие сведения'!F66" tooltip="Щелкните, чтобы перейти по ссылке" display="Члены экспертной группы:"/>
    <hyperlink ref="B311:D311" location="'общие сведения'!C19" tooltip="Щелкните, чтобы перейти по ссылке" display="Фамилия, имя, отчество "/>
    <hyperlink ref="B323:E323" location="_vsego" tooltip="Щелкните, чтобы перейти по ссылке" display="Всего набрано аттестуемым (cумма баллов)"/>
  </hyperlinks>
  <printOptions/>
  <pageMargins left="0.5118110236220472" right="0.2362204724409449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8" manualBreakCount="8">
    <brk id="52" max="8" man="1"/>
    <brk id="107" max="8" man="1"/>
    <brk id="154" max="8" man="1"/>
    <brk id="188" max="8" man="1"/>
    <brk id="219" max="8" man="1"/>
    <brk id="247" max="8" man="1"/>
    <brk id="275" max="8" man="1"/>
    <brk id="308" max="255" man="1"/>
  </rowBreaks>
  <ignoredErrors>
    <ignoredError sqref="E63 D124 E110" numberStoredAsText="1"/>
    <ignoredError sqref="F63" numberStoredAsText="1" twoDigitTextYear="1"/>
    <ignoredError sqref="E124 E14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2013-12-03T09:05:48Z</cp:lastPrinted>
  <dcterms:created xsi:type="dcterms:W3CDTF">2012-04-17T12:38:08Z</dcterms:created>
  <dcterms:modified xsi:type="dcterms:W3CDTF">2013-12-13T07:14:25Z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